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432" windowWidth="19176" windowHeight="6492" activeTab="6"/>
  </bookViews>
  <sheets>
    <sheet name="Cover" sheetId="1" r:id="rId1"/>
    <sheet name="P(1)" sheetId="2" r:id="rId2"/>
    <sheet name="P(2)" sheetId="3" r:id="rId3"/>
    <sheet name="P(3)" sheetId="4" r:id="rId4"/>
    <sheet name="P(4)" sheetId="5" r:id="rId5"/>
    <sheet name="P(5)" sheetId="6" r:id="rId6"/>
    <sheet name="Non-P(1~5)" sheetId="7" r:id="rId7"/>
    <sheet name="Summary (1-5)" sheetId="8" r:id="rId8"/>
  </sheets>
  <definedNames/>
  <calcPr fullCalcOnLoad="1"/>
</workbook>
</file>

<file path=xl/sharedStrings.xml><?xml version="1.0" encoding="utf-8"?>
<sst xmlns="http://schemas.openxmlformats.org/spreadsheetml/2006/main" count="544" uniqueCount="156">
  <si>
    <t>Personnel Year 1</t>
  </si>
  <si>
    <t>A. Senior/Key Person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</si>
  <si>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</si>
  <si>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</si>
  <si>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</si>
  <si>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</si>
  <si>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</si>
  <si>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</si>
  <si>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</si>
  <si>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</si>
  <si>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</si>
  <si>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</si>
  <si>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</si>
  <si>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</si>
  <si>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Prefix</t>
  </si>
  <si>
    <t>* First Name</t>
  </si>
  <si>
    <t>Middle Name</t>
  </si>
  <si>
    <t>* Last Name</t>
  </si>
  <si>
    <t>* Project Role</t>
  </si>
  <si>
    <t>Base Salary ($)</t>
  </si>
  <si>
    <t>Benefit Rate (%)</t>
  </si>
  <si>
    <t>Suffix</t>
  </si>
  <si>
    <t>Cal. Months</t>
  </si>
  <si>
    <t>Acad. Months</t>
  </si>
  <si>
    <t>Sum. Months</t>
  </si>
  <si>
    <t>* Requested Salary ($)</t>
  </si>
  <si>
    <t>* Fringe Benefits ($)</t>
  </si>
  <si>
    <t>* Funds Requested ($)</t>
  </si>
  <si>
    <t>Please see the bottom of the page</t>
  </si>
  <si>
    <t>Total Senior/Key Person</t>
  </si>
  <si>
    <t>* Number of Personnel</t>
  </si>
  <si>
    <t>Post Doctoral Associates</t>
  </si>
  <si>
    <t>Graduate Students</t>
  </si>
  <si>
    <t>Undergraduate Students</t>
  </si>
  <si>
    <t>Secretarial / Clerical</t>
  </si>
  <si>
    <t>Total Other Personnel</t>
  </si>
  <si>
    <t>Total Salary, wages, and Fringe Benefits (A + B)</t>
  </si>
  <si>
    <t>Total Number Other Personnel</t>
  </si>
  <si>
    <t>Appointment Type</t>
  </si>
  <si>
    <t>Percent Effort</t>
  </si>
  <si>
    <t>Annual</t>
  </si>
  <si>
    <t>Academic</t>
  </si>
  <si>
    <t>Summer</t>
  </si>
  <si>
    <t>If you are unsure of what to use for Cal. Months, Acad. Months, and Sum. Months, please use this calculator.</t>
  </si>
  <si>
    <t>Non-Personnel Years 1 ~ 5</t>
  </si>
  <si>
    <t>B. Other Personnel</t>
  </si>
  <si>
    <t>C.  Equipment Item</t>
  </si>
  <si>
    <t>13.</t>
  </si>
  <si>
    <t>14.</t>
  </si>
  <si>
    <t>15.</t>
  </si>
  <si>
    <t>Year 1</t>
  </si>
  <si>
    <t>Year 2</t>
  </si>
  <si>
    <t>Year 3</t>
  </si>
  <si>
    <t>Year 4</t>
  </si>
  <si>
    <t>Year 5</t>
  </si>
  <si>
    <t>Total</t>
  </si>
  <si>
    <t>D. Travel</t>
  </si>
  <si>
    <t>Domestic Travel Costs (Include Canada, Mexico, and US Possessions)</t>
  </si>
  <si>
    <t>Foreign Travel Costs</t>
  </si>
  <si>
    <t>E.  Participant/Trainee Support Costs</t>
  </si>
  <si>
    <t>Tuition / Fees / Health Insurance</t>
  </si>
  <si>
    <t>Stipends</t>
  </si>
  <si>
    <t>Travel</t>
  </si>
  <si>
    <t>Subsistence</t>
  </si>
  <si>
    <t>Other</t>
  </si>
  <si>
    <t>-- Number of Participants/Trainees</t>
  </si>
  <si>
    <t>F.  Other Direct Costs</t>
  </si>
  <si>
    <t>Materials and Supplies</t>
  </si>
  <si>
    <t>Publication Costs</t>
  </si>
  <si>
    <t>Consultant Services</t>
  </si>
  <si>
    <t>ADP / Computer Services</t>
  </si>
  <si>
    <t>Subawards / Consortium / Contractual Costs</t>
  </si>
  <si>
    <t>Equipment or Facility Rental / User Fees</t>
  </si>
  <si>
    <t>Alterations and Renovations</t>
  </si>
  <si>
    <t>G.  Direct Costs</t>
  </si>
  <si>
    <t>Total Direct Costs (A thru F)</t>
  </si>
  <si>
    <t>H.  Indirect Costs</t>
  </si>
  <si>
    <t>Calculated MTDC Indirect Cost Base</t>
  </si>
  <si>
    <t>Indirect Cost Type</t>
  </si>
  <si>
    <t>=</t>
  </si>
  <si>
    <t>x</t>
  </si>
  <si>
    <t>MTDC</t>
  </si>
  <si>
    <t>Indirect Cost Rate (%)</t>
  </si>
  <si>
    <t>Indirect Cost Base ($)</t>
  </si>
  <si>
    <t>Total Indirect Costs</t>
  </si>
  <si>
    <t>Cognizant Federal Agency</t>
  </si>
  <si>
    <t>I.  Total Direct and Indirect Costs</t>
  </si>
  <si>
    <t>Total Direct and Indirect Institutional Costs (G + H)</t>
  </si>
  <si>
    <t>J.  Fee</t>
  </si>
  <si>
    <t>Fee</t>
  </si>
  <si>
    <t>Summary Years 1 - 5</t>
  </si>
  <si>
    <t>Section A. Senior / Key Person</t>
  </si>
  <si>
    <t>Section B. Other Personnel</t>
  </si>
  <si>
    <t>Total Salary, Wages, and Fringe Benefits (A+B)</t>
  </si>
  <si>
    <t>Section C.  Equipment</t>
  </si>
  <si>
    <t>Section D. Travel</t>
  </si>
  <si>
    <t>1. Domestic</t>
  </si>
  <si>
    <t>2. Foreign</t>
  </si>
  <si>
    <t>Section E,  Participant / Trainee Support Costs</t>
  </si>
  <si>
    <t>1.  Tuition / Fees / Health Insurance</t>
  </si>
  <si>
    <t>2.  Stipends</t>
  </si>
  <si>
    <t>3.  Travel</t>
  </si>
  <si>
    <t>4. Subsistance</t>
  </si>
  <si>
    <t>5. other</t>
  </si>
  <si>
    <t>6. Number of Participants / Trainees</t>
  </si>
  <si>
    <t>1. Materials and Supplies</t>
  </si>
  <si>
    <t>2. Publication Costs</t>
  </si>
  <si>
    <t>3. Consultant Services</t>
  </si>
  <si>
    <t>4. ADP / Computer Services</t>
  </si>
  <si>
    <t>5. Subawards / Consortium / Contractual Costs</t>
  </si>
  <si>
    <t>6. Equipment or Facility Rental / User Fees</t>
  </si>
  <si>
    <t>7. Alterations or Renovations</t>
  </si>
  <si>
    <t>Section G, Direct Costs (A thru F)</t>
  </si>
  <si>
    <t>Section H, Indirect Costs</t>
  </si>
  <si>
    <t>Section I, Total Direct and Indirect Costs (G + H)</t>
  </si>
  <si>
    <t>Section J, Fee</t>
  </si>
  <si>
    <t>8. Other 1</t>
  </si>
  <si>
    <t>9.  Other 2</t>
  </si>
  <si>
    <t>10. Other 3</t>
  </si>
  <si>
    <t>11.  Other 4</t>
  </si>
  <si>
    <t>Personnel Year 2</t>
  </si>
  <si>
    <t>Personnel Year 3</t>
  </si>
  <si>
    <t>Personnel Year 4</t>
  </si>
  <si>
    <t>Personnel Year 5</t>
  </si>
  <si>
    <t>Year</t>
  </si>
  <si>
    <t>Cover Page</t>
  </si>
  <si>
    <t>Project Name</t>
  </si>
  <si>
    <t>Sponsor</t>
  </si>
  <si>
    <t>Principal Investigator</t>
  </si>
  <si>
    <t>Project Period</t>
  </si>
  <si>
    <t>begins</t>
  </si>
  <si>
    <t>ends</t>
  </si>
  <si>
    <t>Inflation Rate</t>
  </si>
  <si>
    <t>Note: This is  used to calculate the next year's SALARY BASE in Part A and Part B when you hit the "Copy Data From Previous Year" button</t>
  </si>
  <si>
    <t>PD/PI</t>
  </si>
  <si>
    <t>Section F. Other Direct Costs</t>
  </si>
  <si>
    <t>Henry</t>
  </si>
  <si>
    <t>Ford</t>
  </si>
  <si>
    <t>Sam</t>
  </si>
  <si>
    <t>Patch</t>
  </si>
  <si>
    <t>Co-I</t>
  </si>
  <si>
    <t xml:space="preserve">Sam </t>
  </si>
  <si>
    <t>Han</t>
  </si>
  <si>
    <t>Solo</t>
  </si>
  <si>
    <t>Faculty</t>
  </si>
  <si>
    <t>Technician</t>
  </si>
  <si>
    <t>centrifuge</t>
  </si>
  <si>
    <t>laptops (5 @ $1500 each)</t>
  </si>
  <si>
    <t>Hogwarts Academy</t>
  </si>
  <si>
    <t>Rydell High</t>
  </si>
  <si>
    <t>mice</t>
  </si>
  <si>
    <t>student health fee</t>
  </si>
  <si>
    <t xml:space="preserve">DHHS, Darryl Mayes, 202-401-2808 </t>
  </si>
  <si>
    <t>NIH</t>
  </si>
  <si>
    <t>Henry Ford</t>
  </si>
  <si>
    <t>Can a mouse be used to drive the Millenium Falcon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</si>
</sst>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DotDot">
        <color indexed="10"/>
      </left>
      <right>
        <color indexed="63"/>
      </right>
      <top style="mediumDashDotDot">
        <color indexed="10"/>
      </top>
      <bottom>
        <color indexed="63"/>
      </bottom>
    </border>
    <border>
      <left>
        <color indexed="63"/>
      </left>
      <right>
        <color indexed="63"/>
      </right>
      <top style="mediumDashDotDot">
        <color indexed="10"/>
      </top>
      <bottom>
        <color indexed="63"/>
      </bottom>
    </border>
    <border>
      <left>
        <color indexed="63"/>
      </left>
      <right style="mediumDashDotDot">
        <color indexed="10"/>
      </right>
      <top style="mediumDashDotDot">
        <color indexed="10"/>
      </top>
      <bottom>
        <color indexed="63"/>
      </bottom>
    </border>
    <border>
      <left style="mediumDashDot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>
        <color indexed="10"/>
      </right>
      <top>
        <color indexed="63"/>
      </top>
      <bottom>
        <color indexed="63"/>
      </bottom>
    </border>
    <border>
      <left style="mediumDashDotDot">
        <color indexed="10"/>
      </left>
      <right>
        <color indexed="63"/>
      </right>
      <top>
        <color indexed="63"/>
      </top>
      <bottom style="mediumDashDotDot">
        <color indexed="10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0"/>
      </bottom>
    </border>
    <border>
      <left>
        <color indexed="63"/>
      </left>
      <right style="mediumDashDotDot">
        <color indexed="10"/>
      </right>
      <top>
        <color indexed="63"/>
      </top>
      <bottom style="mediumDashDotDot">
        <color indexed="10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/>
    </xf>
    <xf numFmtId="49" fontId="3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10" fontId="0" fillId="0" borderId="10" xfId="0" applyNumberFormat="1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/>
      <protection locked="0"/>
    </xf>
    <xf numFmtId="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3" fillId="0" borderId="0" xfId="0" applyNumberFormat="1" applyFont="1" applyBorder="1" applyAlignment="1" applyProtection="1">
      <alignment horizontal="right" inden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69" fontId="0" fillId="0" borderId="2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0" borderId="23" xfId="0" applyNumberFormat="1" applyFont="1" applyBorder="1" applyAlignment="1">
      <alignment/>
    </xf>
    <xf numFmtId="169" fontId="7" fillId="0" borderId="35" xfId="0" applyNumberFormat="1" applyFont="1" applyBorder="1" applyAlignment="1">
      <alignment/>
    </xf>
    <xf numFmtId="169" fontId="0" fillId="0" borderId="36" xfId="0" applyNumberFormat="1" applyBorder="1" applyAlignment="1">
      <alignment/>
    </xf>
    <xf numFmtId="169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9" fontId="7" fillId="0" borderId="22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10" fillId="33" borderId="37" xfId="0" applyFont="1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horizontal="center" vertical="center"/>
      <protection/>
    </xf>
    <xf numFmtId="0" fontId="10" fillId="33" borderId="39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40" xfId="0" applyFont="1" applyBorder="1" applyAlignment="1" applyProtection="1">
      <alignment horizontal="left" vertical="center" indent="2"/>
      <protection locked="0"/>
    </xf>
    <xf numFmtId="0" fontId="11" fillId="0" borderId="41" xfId="0" applyFont="1" applyBorder="1" applyAlignment="1" applyProtection="1">
      <alignment horizontal="left" vertical="center" indent="2"/>
      <protection locked="0"/>
    </xf>
    <xf numFmtId="0" fontId="11" fillId="0" borderId="42" xfId="0" applyFont="1" applyBorder="1" applyAlignment="1" applyProtection="1">
      <alignment horizontal="left" vertical="center" indent="2"/>
      <protection locked="0"/>
    </xf>
    <xf numFmtId="0" fontId="11" fillId="0" borderId="43" xfId="0" applyFont="1" applyBorder="1" applyAlignment="1" applyProtection="1">
      <alignment horizontal="left" vertical="center" indent="2"/>
      <protection locked="0"/>
    </xf>
    <xf numFmtId="0" fontId="11" fillId="0" borderId="0" xfId="0" applyFont="1" applyBorder="1" applyAlignment="1" applyProtection="1">
      <alignment horizontal="left" vertical="center" indent="2"/>
      <protection locked="0"/>
    </xf>
    <xf numFmtId="0" fontId="11" fillId="0" borderId="44" xfId="0" applyFont="1" applyBorder="1" applyAlignment="1" applyProtection="1">
      <alignment horizontal="left" vertical="center" indent="2"/>
      <protection locked="0"/>
    </xf>
    <xf numFmtId="0" fontId="11" fillId="0" borderId="45" xfId="0" applyFont="1" applyBorder="1" applyAlignment="1" applyProtection="1">
      <alignment horizontal="left" vertical="center" indent="2"/>
      <protection locked="0"/>
    </xf>
    <xf numFmtId="0" fontId="11" fillId="0" borderId="46" xfId="0" applyFont="1" applyBorder="1" applyAlignment="1" applyProtection="1">
      <alignment horizontal="left" vertical="center" indent="2"/>
      <protection locked="0"/>
    </xf>
    <xf numFmtId="0" fontId="11" fillId="0" borderId="47" xfId="0" applyFont="1" applyBorder="1" applyAlignment="1" applyProtection="1">
      <alignment horizontal="left" vertical="center" indent="2"/>
      <protection locked="0"/>
    </xf>
    <xf numFmtId="0" fontId="12" fillId="0" borderId="40" xfId="0" applyFont="1" applyBorder="1" applyAlignment="1" applyProtection="1">
      <alignment horizontal="left" vertical="center" indent="2"/>
      <protection locked="0"/>
    </xf>
    <xf numFmtId="0" fontId="12" fillId="0" borderId="41" xfId="0" applyFont="1" applyBorder="1" applyAlignment="1" applyProtection="1">
      <alignment horizontal="left" vertical="center" indent="2"/>
      <protection locked="0"/>
    </xf>
    <xf numFmtId="0" fontId="12" fillId="0" borderId="42" xfId="0" applyFont="1" applyBorder="1" applyAlignment="1" applyProtection="1">
      <alignment horizontal="left" vertical="center" indent="2"/>
      <protection locked="0"/>
    </xf>
    <xf numFmtId="0" fontId="12" fillId="0" borderId="45" xfId="0" applyFont="1" applyBorder="1" applyAlignment="1" applyProtection="1">
      <alignment horizontal="left" vertical="center" indent="2"/>
      <protection locked="0"/>
    </xf>
    <xf numFmtId="0" fontId="12" fillId="0" borderId="46" xfId="0" applyFont="1" applyBorder="1" applyAlignment="1" applyProtection="1">
      <alignment horizontal="left" vertical="center" indent="2"/>
      <protection locked="0"/>
    </xf>
    <xf numFmtId="0" fontId="12" fillId="0" borderId="47" xfId="0" applyFont="1" applyBorder="1" applyAlignment="1" applyProtection="1">
      <alignment horizontal="left" vertical="center" indent="2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164" fontId="9" fillId="0" borderId="40" xfId="0" applyNumberFormat="1" applyFont="1" applyBorder="1" applyAlignment="1" applyProtection="1">
      <alignment horizontal="center" vertical="center"/>
      <protection locked="0"/>
    </xf>
    <xf numFmtId="164" fontId="9" fillId="0" borderId="41" xfId="0" applyNumberFormat="1" applyFont="1" applyBorder="1" applyAlignment="1" applyProtection="1">
      <alignment horizontal="center" vertical="center"/>
      <protection locked="0"/>
    </xf>
    <xf numFmtId="164" fontId="9" fillId="0" borderId="42" xfId="0" applyNumberFormat="1" applyFont="1" applyBorder="1" applyAlignment="1" applyProtection="1">
      <alignment horizontal="center" vertical="center"/>
      <protection locked="0"/>
    </xf>
    <xf numFmtId="164" fontId="9" fillId="0" borderId="45" xfId="0" applyNumberFormat="1" applyFont="1" applyBorder="1" applyAlignment="1" applyProtection="1">
      <alignment horizontal="center" vertical="center"/>
      <protection locked="0"/>
    </xf>
    <xf numFmtId="164" fontId="9" fillId="0" borderId="46" xfId="0" applyNumberFormat="1" applyFont="1" applyBorder="1" applyAlignment="1" applyProtection="1">
      <alignment horizontal="center" vertical="center"/>
      <protection locked="0"/>
    </xf>
    <xf numFmtId="164" fontId="9" fillId="0" borderId="47" xfId="0" applyNumberFormat="1" applyFont="1" applyBorder="1" applyAlignment="1" applyProtection="1">
      <alignment horizontal="center" vertical="center"/>
      <protection locked="0"/>
    </xf>
    <xf numFmtId="9" fontId="12" fillId="0" borderId="40" xfId="0" applyNumberFormat="1" applyFont="1" applyBorder="1" applyAlignment="1" applyProtection="1">
      <alignment horizontal="left" vertical="center" indent="2"/>
      <protection locked="0"/>
    </xf>
    <xf numFmtId="164" fontId="12" fillId="0" borderId="40" xfId="0" applyNumberFormat="1" applyFont="1" applyBorder="1" applyAlignment="1" applyProtection="1">
      <alignment horizontal="center" vertical="center"/>
      <protection locked="0"/>
    </xf>
    <xf numFmtId="164" fontId="12" fillId="0" borderId="41" xfId="0" applyNumberFormat="1" applyFont="1" applyBorder="1" applyAlignment="1" applyProtection="1">
      <alignment horizontal="center" vertical="center"/>
      <protection locked="0"/>
    </xf>
    <xf numFmtId="164" fontId="12" fillId="0" borderId="42" xfId="0" applyNumberFormat="1" applyFont="1" applyBorder="1" applyAlignment="1" applyProtection="1">
      <alignment horizontal="center" vertical="center"/>
      <protection locked="0"/>
    </xf>
    <xf numFmtId="164" fontId="12" fillId="0" borderId="45" xfId="0" applyNumberFormat="1" applyFont="1" applyBorder="1" applyAlignment="1" applyProtection="1">
      <alignment horizontal="center" vertical="center"/>
      <protection locked="0"/>
    </xf>
    <xf numFmtId="164" fontId="12" fillId="0" borderId="46" xfId="0" applyNumberFormat="1" applyFont="1" applyBorder="1" applyAlignment="1" applyProtection="1">
      <alignment horizontal="center" vertical="center"/>
      <protection locked="0"/>
    </xf>
    <xf numFmtId="164" fontId="12" fillId="0" borderId="4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4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/>
      <protection locked="0"/>
    </xf>
    <xf numFmtId="0" fontId="3" fillId="34" borderId="48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48" xfId="59" applyNumberFormat="1" applyFont="1" applyBorder="1" applyAlignment="1" applyProtection="1">
      <alignment horizontal="center"/>
      <protection locked="0"/>
    </xf>
    <xf numFmtId="10" fontId="0" fillId="0" borderId="11" xfId="59" applyNumberFormat="1" applyFont="1" applyBorder="1" applyAlignment="1" applyProtection="1">
      <alignment horizontal="center"/>
      <protection locked="0"/>
    </xf>
    <xf numFmtId="10" fontId="0" fillId="0" borderId="49" xfId="59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  <xf numFmtId="0" fontId="3" fillId="35" borderId="48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0" fillId="0" borderId="4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3" fillId="36" borderId="48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/>
    <dxf>
      <font>
        <color indexed="9"/>
      </font>
    </dxf>
    <dxf>
      <font>
        <color indexed="10"/>
      </font>
    </dxf>
    <dxf/>
    <dxf>
      <font>
        <color indexed="10"/>
      </font>
    </dxf>
    <dxf>
      <font>
        <color indexed="9"/>
      </font>
    </dxf>
    <dxf/>
    <dxf>
      <font>
        <color indexed="9"/>
      </font>
    </dxf>
    <dxf>
      <font>
        <color indexed="10"/>
      </font>
    </dxf>
    <dxf/>
    <dxf>
      <font>
        <color indexed="10"/>
      </font>
    </dxf>
    <dxf>
      <font>
        <color indexed="9"/>
      </font>
    </dxf>
    <dxf/>
    <dxf>
      <font>
        <color indexed="9"/>
      </font>
    </dxf>
    <dxf>
      <font>
        <color indexed="10"/>
      </font>
    </dxf>
    <dxf/>
    <dxf>
      <font>
        <color indexed="10"/>
      </font>
    </dxf>
    <dxf>
      <font>
        <color indexed="9"/>
      </font>
    </dxf>
    <dxf/>
    <dxf>
      <font>
        <color indexed="9"/>
      </font>
    </dxf>
    <dxf>
      <font>
        <color indexed="10"/>
      </font>
    </dxf>
    <dxf/>
    <dxf>
      <font>
        <color indexed="10"/>
      </font>
    </dxf>
    <dxf>
      <font>
        <color indexed="9"/>
      </font>
    </dxf>
    <dxf/>
    <dxf>
      <font>
        <color indexed="9"/>
      </font>
    </dxf>
    <dxf>
      <font>
        <color indexed="10"/>
      </font>
    </dxf>
    <dxf/>
    <dxf>
      <font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247650</xdr:rowOff>
    </xdr:from>
    <xdr:to>
      <xdr:col>5</xdr:col>
      <xdr:colOff>590550</xdr:colOff>
      <xdr:row>1</xdr:row>
      <xdr:rowOff>485775</xdr:rowOff>
    </xdr:to>
    <xdr:sp macro="[0]!ThisWorkbook.Copy_Previous">
      <xdr:nvSpPr>
        <xdr:cNvPr id="1" name="Rectangle 1"/>
        <xdr:cNvSpPr>
          <a:spLocks/>
        </xdr:cNvSpPr>
      </xdr:nvSpPr>
      <xdr:spPr>
        <a:xfrm>
          <a:off x="647700" y="771525"/>
          <a:ext cx="1905000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 data from previous Year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247650</xdr:rowOff>
    </xdr:from>
    <xdr:to>
      <xdr:col>5</xdr:col>
      <xdr:colOff>590550</xdr:colOff>
      <xdr:row>1</xdr:row>
      <xdr:rowOff>485775</xdr:rowOff>
    </xdr:to>
    <xdr:sp macro="[0]!ThisWorkbook.Copy_Previous">
      <xdr:nvSpPr>
        <xdr:cNvPr id="1" name="Rectangle 1"/>
        <xdr:cNvSpPr>
          <a:spLocks/>
        </xdr:cNvSpPr>
      </xdr:nvSpPr>
      <xdr:spPr>
        <a:xfrm>
          <a:off x="647700" y="771525"/>
          <a:ext cx="1905000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 data from previous Year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247650</xdr:rowOff>
    </xdr:from>
    <xdr:to>
      <xdr:col>5</xdr:col>
      <xdr:colOff>590550</xdr:colOff>
      <xdr:row>1</xdr:row>
      <xdr:rowOff>485775</xdr:rowOff>
    </xdr:to>
    <xdr:sp macro="[0]!ThisWorkbook.Copy_Previous">
      <xdr:nvSpPr>
        <xdr:cNvPr id="1" name="Rectangle 1"/>
        <xdr:cNvSpPr>
          <a:spLocks/>
        </xdr:cNvSpPr>
      </xdr:nvSpPr>
      <xdr:spPr>
        <a:xfrm>
          <a:off x="647700" y="771525"/>
          <a:ext cx="1905000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 data from previous Year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247650</xdr:rowOff>
    </xdr:from>
    <xdr:to>
      <xdr:col>5</xdr:col>
      <xdr:colOff>590550</xdr:colOff>
      <xdr:row>1</xdr:row>
      <xdr:rowOff>485775</xdr:rowOff>
    </xdr:to>
    <xdr:sp macro="[0]!ThisWorkbook.Copy_Previous">
      <xdr:nvSpPr>
        <xdr:cNvPr id="1" name="Rectangle 1"/>
        <xdr:cNvSpPr>
          <a:spLocks/>
        </xdr:cNvSpPr>
      </xdr:nvSpPr>
      <xdr:spPr>
        <a:xfrm>
          <a:off x="647700" y="771525"/>
          <a:ext cx="1905000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 data from previous Year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AD21"/>
  <sheetViews>
    <sheetView zoomScalePageLayoutView="0" workbookViewId="0" topLeftCell="A1">
      <selection activeCell="G20" sqref="G20:K21"/>
    </sheetView>
  </sheetViews>
  <sheetFormatPr defaultColWidth="9.140625" defaultRowHeight="12.75"/>
  <cols>
    <col min="1" max="2" width="9.140625" style="69" customWidth="1"/>
    <col min="3" max="3" width="1.7109375" style="69" customWidth="1"/>
    <col min="4" max="5" width="9.140625" style="69" customWidth="1"/>
    <col min="6" max="6" width="1.7109375" style="69" customWidth="1"/>
    <col min="7" max="7" width="9.140625" style="69" customWidth="1"/>
    <col min="8" max="8" width="1.7109375" style="69" customWidth="1"/>
    <col min="9" max="9" width="9.140625" style="69" customWidth="1"/>
    <col min="10" max="10" width="1.7109375" style="69" customWidth="1"/>
    <col min="11" max="11" width="9.140625" style="69" customWidth="1"/>
    <col min="12" max="12" width="1.7109375" style="69" customWidth="1"/>
    <col min="13" max="13" width="9.140625" style="69" customWidth="1"/>
    <col min="14" max="14" width="1.7109375" style="69" customWidth="1"/>
    <col min="15" max="15" width="9.140625" style="69" customWidth="1"/>
    <col min="16" max="17" width="1.7109375" style="69" customWidth="1"/>
    <col min="18" max="18" width="9.140625" style="69" customWidth="1"/>
    <col min="19" max="19" width="1.7109375" style="69" customWidth="1"/>
    <col min="20" max="20" width="9.140625" style="69" customWidth="1"/>
    <col min="21" max="21" width="1.7109375" style="69" customWidth="1"/>
    <col min="22" max="22" width="9.140625" style="69" customWidth="1"/>
    <col min="23" max="24" width="1.7109375" style="69" customWidth="1"/>
    <col min="25" max="25" width="9.140625" style="69" customWidth="1"/>
    <col min="26" max="26" width="1.7109375" style="69" customWidth="1"/>
    <col min="27" max="27" width="9.140625" style="69" customWidth="1"/>
    <col min="28" max="28" width="1.7109375" style="69" customWidth="1"/>
    <col min="29" max="29" width="9.140625" style="69" customWidth="1"/>
    <col min="30" max="30" width="1.7109375" style="69" customWidth="1"/>
    <col min="31" max="16384" width="9.140625" style="69" customWidth="1"/>
  </cols>
  <sheetData>
    <row r="1" spans="1:30" ht="14.25" thickBot="1">
      <c r="A1" s="89" t="s">
        <v>125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</row>
    <row r="2" spans="1:30" ht="12.75">
      <c r="A2" s="70"/>
      <c r="B2" s="59"/>
      <c r="C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0" ht="12.75">
      <c r="A3" s="70"/>
      <c r="B3" s="59"/>
      <c r="C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30" ht="13.5">
      <c r="A4" s="59"/>
      <c r="B4" s="92" t="s">
        <v>126</v>
      </c>
      <c r="C4" s="92"/>
      <c r="D4" s="92"/>
      <c r="E4" s="92"/>
      <c r="F4" s="72"/>
      <c r="G4" s="93" t="s">
        <v>155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/>
    </row>
    <row r="5" spans="1:30" ht="12.75">
      <c r="A5" s="70"/>
      <c r="B5" s="92"/>
      <c r="C5" s="92"/>
      <c r="D5" s="92"/>
      <c r="E5" s="92"/>
      <c r="F5" s="59"/>
      <c r="G5" s="96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8"/>
    </row>
    <row r="6" spans="1:30" ht="12.75">
      <c r="A6" s="70"/>
      <c r="B6" s="92"/>
      <c r="C6" s="92"/>
      <c r="D6" s="92"/>
      <c r="E6" s="92"/>
      <c r="F6" s="5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1"/>
    </row>
    <row r="7" spans="1:30" ht="12.75">
      <c r="A7" s="70"/>
      <c r="B7" s="73"/>
      <c r="C7" s="73"/>
      <c r="D7" s="74"/>
      <c r="E7" s="74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1:30" ht="13.5">
      <c r="A8" s="59"/>
      <c r="B8" s="92" t="s">
        <v>127</v>
      </c>
      <c r="C8" s="92"/>
      <c r="D8" s="92"/>
      <c r="E8" s="92"/>
      <c r="F8" s="72"/>
      <c r="G8" s="102" t="s">
        <v>153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4"/>
    </row>
    <row r="9" spans="1:30" ht="12.75">
      <c r="A9" s="70"/>
      <c r="B9" s="92"/>
      <c r="C9" s="92"/>
      <c r="D9" s="92"/>
      <c r="E9" s="92"/>
      <c r="F9" s="59"/>
      <c r="G9" s="105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7"/>
    </row>
    <row r="10" spans="1:30" ht="12.75">
      <c r="A10" s="70"/>
      <c r="B10" s="73"/>
      <c r="C10" s="73"/>
      <c r="D10" s="73"/>
      <c r="E10" s="73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0" ht="13.5">
      <c r="A11" s="59"/>
      <c r="B11" s="92" t="s">
        <v>128</v>
      </c>
      <c r="C11" s="92"/>
      <c r="D11" s="92"/>
      <c r="E11" s="92"/>
      <c r="F11" s="72"/>
      <c r="G11" s="102" t="s">
        <v>154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4"/>
    </row>
    <row r="12" spans="1:30" ht="12.75">
      <c r="A12" s="70"/>
      <c r="B12" s="92"/>
      <c r="C12" s="92"/>
      <c r="D12" s="92"/>
      <c r="E12" s="92"/>
      <c r="F12" s="59"/>
      <c r="G12" s="105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7"/>
    </row>
    <row r="13" spans="1:30" ht="12.75">
      <c r="A13" s="70"/>
      <c r="B13" s="73"/>
      <c r="C13" s="73"/>
      <c r="D13" s="73"/>
      <c r="E13" s="73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1:30" ht="13.5">
      <c r="A14" s="59"/>
      <c r="B14" s="92" t="s">
        <v>129</v>
      </c>
      <c r="C14" s="92"/>
      <c r="D14" s="92"/>
      <c r="E14" s="92"/>
      <c r="F14" s="72"/>
      <c r="G14" s="109" t="s">
        <v>130</v>
      </c>
      <c r="H14" s="76"/>
      <c r="I14" s="117">
        <v>43191</v>
      </c>
      <c r="J14" s="118"/>
      <c r="K14" s="119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ht="12.75">
      <c r="A15" s="70"/>
      <c r="B15" s="92"/>
      <c r="C15" s="92"/>
      <c r="D15" s="92"/>
      <c r="E15" s="92"/>
      <c r="F15" s="59"/>
      <c r="G15" s="109"/>
      <c r="H15" s="76"/>
      <c r="I15" s="120"/>
      <c r="J15" s="121"/>
      <c r="K15" s="122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ht="13.5">
      <c r="A16" s="70"/>
      <c r="B16" s="71"/>
      <c r="C16" s="71"/>
      <c r="D16" s="71"/>
      <c r="E16" s="71"/>
      <c r="F16" s="59"/>
      <c r="G16" s="75"/>
      <c r="H16" s="76"/>
      <c r="I16" s="77"/>
      <c r="J16" s="77"/>
      <c r="K16" s="77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ht="12.75">
      <c r="A17" s="70"/>
      <c r="B17" s="59"/>
      <c r="C17" s="59"/>
      <c r="D17" s="59"/>
      <c r="E17" s="59"/>
      <c r="F17" s="59"/>
      <c r="G17" s="109" t="s">
        <v>131</v>
      </c>
      <c r="H17" s="59"/>
      <c r="I17" s="110">
        <v>45016</v>
      </c>
      <c r="J17" s="111"/>
      <c r="K17" s="112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1:30" ht="12.75">
      <c r="A18" s="70"/>
      <c r="B18" s="59"/>
      <c r="C18" s="59"/>
      <c r="D18" s="59"/>
      <c r="E18" s="59"/>
      <c r="F18" s="59"/>
      <c r="G18" s="109"/>
      <c r="H18" s="59"/>
      <c r="I18" s="113"/>
      <c r="J18" s="114"/>
      <c r="K18" s="115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</row>
    <row r="19" spans="1:30" ht="12.75">
      <c r="A19" s="7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</row>
    <row r="20" spans="1:30" ht="12.75">
      <c r="A20" s="70"/>
      <c r="B20" s="59"/>
      <c r="C20" s="59"/>
      <c r="D20" s="92" t="s">
        <v>132</v>
      </c>
      <c r="E20" s="92"/>
      <c r="F20" s="76"/>
      <c r="G20" s="116">
        <v>0.03</v>
      </c>
      <c r="H20" s="103"/>
      <c r="I20" s="103"/>
      <c r="J20" s="103"/>
      <c r="K20" s="104"/>
      <c r="L20" s="59"/>
      <c r="M20" s="108" t="s">
        <v>133</v>
      </c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</row>
    <row r="21" spans="1:30" ht="12.75">
      <c r="A21" s="70"/>
      <c r="B21" s="59"/>
      <c r="C21" s="59"/>
      <c r="D21" s="92"/>
      <c r="E21" s="92"/>
      <c r="F21" s="76"/>
      <c r="G21" s="105"/>
      <c r="H21" s="106"/>
      <c r="I21" s="106"/>
      <c r="J21" s="106"/>
      <c r="K21" s="107"/>
      <c r="L21" s="59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</row>
  </sheetData>
  <sheetProtection sheet="1" objects="1" scenarios="1" selectLockedCells="1"/>
  <mergeCells count="15">
    <mergeCell ref="B11:E12"/>
    <mergeCell ref="G11:AD12"/>
    <mergeCell ref="B14:E15"/>
    <mergeCell ref="G14:G15"/>
    <mergeCell ref="I14:K15"/>
    <mergeCell ref="A1:AD1"/>
    <mergeCell ref="B4:E6"/>
    <mergeCell ref="G4:AD6"/>
    <mergeCell ref="B8:E9"/>
    <mergeCell ref="G8:AD9"/>
    <mergeCell ref="M20:AD21"/>
    <mergeCell ref="G17:G18"/>
    <mergeCell ref="I17:K18"/>
    <mergeCell ref="D20:E21"/>
    <mergeCell ref="G20:K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AD71"/>
  <sheetViews>
    <sheetView showGridLines="0" zoomScale="75" zoomScaleNormal="75" zoomScalePageLayoutView="0" workbookViewId="0" topLeftCell="A1">
      <selection activeCell="N67" sqref="N67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1.7109375" style="0" customWidth="1"/>
    <col min="4" max="4" width="13.421875" style="0" customWidth="1"/>
    <col min="5" max="5" width="1.7109375" style="0" customWidth="1"/>
    <col min="6" max="6" width="11.8515625" style="0" customWidth="1"/>
    <col min="7" max="7" width="1.7109375" style="0" customWidth="1"/>
    <col min="8" max="8" width="11.57421875" style="0" customWidth="1"/>
    <col min="9" max="9" width="1.7109375" style="0" customWidth="1"/>
    <col min="10" max="10" width="6.7109375" style="0" customWidth="1"/>
    <col min="11" max="11" width="1.7109375" style="0" customWidth="1"/>
    <col min="12" max="12" width="14.421875" style="0" customWidth="1"/>
    <col min="13" max="13" width="1.7109375" style="0" customWidth="1"/>
    <col min="14" max="14" width="15.28125" style="0" customWidth="1"/>
    <col min="15" max="15" width="1.7109375" style="0" customWidth="1"/>
    <col min="16" max="16" width="14.7109375" style="0" customWidth="1"/>
    <col min="17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11.7109375" style="0" customWidth="1"/>
    <col min="27" max="27" width="1.7109375" style="0" customWidth="1"/>
    <col min="28" max="28" width="11.57421875" style="0" customWidth="1"/>
    <col min="29" max="29" width="1.7109375" style="0" customWidth="1"/>
    <col min="30" max="30" width="20.421875" style="0" customWidth="1"/>
  </cols>
  <sheetData>
    <row r="1" spans="1:30" ht="41.2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1"/>
    </row>
    <row r="2" spans="28:30" ht="45" customHeight="1">
      <c r="AB2" s="22" t="s">
        <v>124</v>
      </c>
      <c r="AD2" s="24">
        <v>1</v>
      </c>
    </row>
    <row r="3" spans="28:30" ht="45" customHeight="1">
      <c r="AB3" s="23"/>
      <c r="AD3" s="25"/>
    </row>
    <row r="4" spans="2:26" ht="23.25" customHeight="1" thickBot="1">
      <c r="B4" s="5" t="s">
        <v>1</v>
      </c>
      <c r="S4" s="132" t="s">
        <v>28</v>
      </c>
      <c r="T4" s="132"/>
      <c r="U4" s="132"/>
      <c r="V4" s="132"/>
      <c r="W4" s="132"/>
      <c r="X4" s="6"/>
      <c r="Y4" s="6"/>
      <c r="Z4" s="6"/>
    </row>
    <row r="5" spans="1:30" s="1" customFormat="1" ht="33.75" customHeight="1">
      <c r="A5" s="3"/>
      <c r="B5" s="3" t="s">
        <v>14</v>
      </c>
      <c r="C5" s="3"/>
      <c r="D5" s="3" t="s">
        <v>15</v>
      </c>
      <c r="E5" s="3"/>
      <c r="F5" s="3" t="s">
        <v>16</v>
      </c>
      <c r="G5" s="3"/>
      <c r="H5" s="3" t="s">
        <v>17</v>
      </c>
      <c r="I5" s="3"/>
      <c r="J5" s="3" t="s">
        <v>21</v>
      </c>
      <c r="K5" s="3"/>
      <c r="L5" s="3" t="s">
        <v>18</v>
      </c>
      <c r="M5" s="3"/>
      <c r="N5" s="3" t="s">
        <v>20</v>
      </c>
      <c r="O5" s="3"/>
      <c r="P5" s="3" t="s">
        <v>19</v>
      </c>
      <c r="Q5" s="3"/>
      <c r="R5" s="13"/>
      <c r="S5" s="14" t="s">
        <v>22</v>
      </c>
      <c r="T5" s="15"/>
      <c r="U5" s="14" t="s">
        <v>23</v>
      </c>
      <c r="V5" s="15"/>
      <c r="W5" s="14" t="s">
        <v>24</v>
      </c>
      <c r="X5" s="16"/>
      <c r="Y5" s="3"/>
      <c r="Z5" s="4" t="s">
        <v>25</v>
      </c>
      <c r="AA5" s="4"/>
      <c r="AB5" s="4" t="s">
        <v>26</v>
      </c>
      <c r="AC5" s="3"/>
      <c r="AD5" s="3" t="s">
        <v>27</v>
      </c>
    </row>
    <row r="6" spans="18:24" ht="8.25" customHeight="1">
      <c r="R6" s="17"/>
      <c r="S6" s="10"/>
      <c r="T6" s="10"/>
      <c r="U6" s="10"/>
      <c r="V6" s="10"/>
      <c r="W6" s="10"/>
      <c r="X6" s="18"/>
    </row>
    <row r="7" spans="1:30" ht="12.75">
      <c r="A7" s="8" t="s">
        <v>2</v>
      </c>
      <c r="B7" s="65"/>
      <c r="D7" s="88" t="s">
        <v>136</v>
      </c>
      <c r="F7" s="65"/>
      <c r="H7" s="88" t="s">
        <v>137</v>
      </c>
      <c r="J7" s="65"/>
      <c r="L7" s="9" t="s">
        <v>134</v>
      </c>
      <c r="N7" s="66">
        <v>0.099</v>
      </c>
      <c r="P7" s="67">
        <v>187000</v>
      </c>
      <c r="R7" s="17"/>
      <c r="S7" s="65">
        <v>3</v>
      </c>
      <c r="T7" s="10"/>
      <c r="U7" s="65"/>
      <c r="V7" s="10">
        <v>0</v>
      </c>
      <c r="W7" s="65"/>
      <c r="X7" s="18"/>
      <c r="Z7" s="61">
        <f>IF(NOT((ISBLANK(P7))),IF((OR(AND(ISBLANK(S7),ISBLANK(U7),ISBLANK(W7)),(S7+U7+W7)=0)),P7*0,IF((AND((S7&gt;0),((U7+W7)&gt;0))),"error",IF((S7&gt;0),(P7*(S7/12)),(P7*((U7+W7)/9))))),"empty")</f>
        <v>46750</v>
      </c>
      <c r="AA7" s="62"/>
      <c r="AB7" s="61">
        <f>IF(OR(ISBLANK(Z7),Z7="empty",Z7="error"),"",(IF(ISBLANK(N7),0,(N7)))*Z7)</f>
        <v>4628.25</v>
      </c>
      <c r="AC7" s="62"/>
      <c r="AD7" s="63">
        <f>IF(OR(ISBLANK(Z7),Z7="empty",Z7="error",ISBLANK(AB7)),"",Z7+AB7)</f>
        <v>51378.25</v>
      </c>
    </row>
    <row r="8" spans="1:30" ht="4.5" customHeight="1">
      <c r="A8" s="8"/>
      <c r="N8" s="64"/>
      <c r="P8" s="62"/>
      <c r="R8" s="17"/>
      <c r="S8" s="10"/>
      <c r="T8" s="10"/>
      <c r="U8" s="10"/>
      <c r="V8" s="10"/>
      <c r="W8" s="10"/>
      <c r="X8" s="18"/>
      <c r="Z8" s="62"/>
      <c r="AA8" s="62"/>
      <c r="AB8" s="62"/>
      <c r="AC8" s="62"/>
      <c r="AD8" s="62"/>
    </row>
    <row r="9" spans="1:30" ht="12.75">
      <c r="A9" s="8" t="s">
        <v>3</v>
      </c>
      <c r="B9" s="65"/>
      <c r="D9" s="88" t="s">
        <v>138</v>
      </c>
      <c r="F9" s="65"/>
      <c r="H9" s="88" t="s">
        <v>139</v>
      </c>
      <c r="J9" s="65"/>
      <c r="L9" s="88" t="s">
        <v>140</v>
      </c>
      <c r="N9" s="66">
        <v>0.11</v>
      </c>
      <c r="P9" s="67">
        <v>100000</v>
      </c>
      <c r="R9" s="17"/>
      <c r="S9" s="65"/>
      <c r="T9" s="10"/>
      <c r="U9" s="65"/>
      <c r="V9" s="10"/>
      <c r="W9" s="65">
        <v>1</v>
      </c>
      <c r="X9" s="18"/>
      <c r="Z9" s="61">
        <f>IF(NOT((ISBLANK(P9))),IF((OR(AND(ISBLANK(S9),ISBLANK(U9),ISBLANK(W9)),(S9+U9+W9)=0)),P9*0,IF((AND((S9&gt;0),((U9+W9)&gt;0))),"error",IF((S9&gt;0),(P9*(S9/12)),(P9*((U9+W9)/9))))),"empty")</f>
        <v>11111.111111111111</v>
      </c>
      <c r="AA9" s="62"/>
      <c r="AB9" s="61">
        <f>IF(OR(ISBLANK(Z9),Z9="empty",Z9="error"),"",(IF(ISBLANK(N9),0,(N9)))*Z9)</f>
        <v>1222.2222222222222</v>
      </c>
      <c r="AC9" s="62"/>
      <c r="AD9" s="63">
        <f>IF(OR(ISBLANK(Z9),Z9="empty",Z9="error",ISBLANK(AB9)),"",Z9+AB9)</f>
        <v>12333.333333333334</v>
      </c>
    </row>
    <row r="10" spans="1:30" ht="4.5" customHeight="1">
      <c r="A10" s="8"/>
      <c r="N10" s="64"/>
      <c r="P10" s="62"/>
      <c r="R10" s="17"/>
      <c r="S10" s="10"/>
      <c r="T10" s="10"/>
      <c r="U10" s="10"/>
      <c r="V10" s="10"/>
      <c r="W10" s="10"/>
      <c r="X10" s="18"/>
      <c r="Z10" s="62"/>
      <c r="AA10" s="62"/>
      <c r="AB10" s="62"/>
      <c r="AC10" s="62"/>
      <c r="AD10" s="62"/>
    </row>
    <row r="11" spans="1:30" ht="12.75">
      <c r="A11" s="8" t="s">
        <v>4</v>
      </c>
      <c r="B11" s="65"/>
      <c r="D11" s="88" t="s">
        <v>141</v>
      </c>
      <c r="F11" s="65"/>
      <c r="H11" s="88" t="s">
        <v>139</v>
      </c>
      <c r="J11" s="65"/>
      <c r="L11" s="88" t="s">
        <v>140</v>
      </c>
      <c r="N11" s="66">
        <v>0.283</v>
      </c>
      <c r="P11" s="67">
        <v>100000</v>
      </c>
      <c r="R11" s="17"/>
      <c r="S11" s="65"/>
      <c r="T11" s="10"/>
      <c r="U11" s="65">
        <v>1</v>
      </c>
      <c r="V11" s="10"/>
      <c r="W11" s="65"/>
      <c r="X11" s="18"/>
      <c r="Z11" s="61">
        <f>IF(NOT((ISBLANK(P11))),IF((OR(AND(ISBLANK(S11),ISBLANK(U11),ISBLANK(W11)),(S11+U11+W11)=0)),P11*0,IF((AND((S11&gt;0),((U11+W11)&gt;0))),"error",IF((S11&gt;0),(P11*(S11/12)),(P11*((U11+W11)/9))))),"empty")</f>
        <v>11111.111111111111</v>
      </c>
      <c r="AA11" s="62"/>
      <c r="AB11" s="61">
        <f>IF(OR(ISBLANK(Z11),Z11="empty",Z11="error"),"",(IF(ISBLANK(N11),0,(N11)))*Z11)</f>
        <v>3144.4444444444443</v>
      </c>
      <c r="AC11" s="62"/>
      <c r="AD11" s="63">
        <f>IF(OR(ISBLANK(Z11),Z11="empty",Z11="error",ISBLANK(AB11)),"",Z11+AB11)</f>
        <v>14255.555555555555</v>
      </c>
    </row>
    <row r="12" spans="1:30" ht="4.5" customHeight="1">
      <c r="A12" s="8"/>
      <c r="N12" s="64"/>
      <c r="P12" s="62"/>
      <c r="R12" s="17"/>
      <c r="S12" s="10"/>
      <c r="T12" s="10"/>
      <c r="U12" s="10"/>
      <c r="V12" s="10"/>
      <c r="W12" s="10"/>
      <c r="X12" s="18"/>
      <c r="Z12" s="62"/>
      <c r="AA12" s="62"/>
      <c r="AB12" s="62"/>
      <c r="AC12" s="62"/>
      <c r="AD12" s="62"/>
    </row>
    <row r="13" spans="1:30" ht="12.75">
      <c r="A13" s="8" t="s">
        <v>5</v>
      </c>
      <c r="B13" s="65"/>
      <c r="D13" s="88" t="s">
        <v>142</v>
      </c>
      <c r="F13" s="65"/>
      <c r="H13" s="88" t="s">
        <v>143</v>
      </c>
      <c r="J13" s="65"/>
      <c r="L13" s="88" t="s">
        <v>144</v>
      </c>
      <c r="N13" s="66">
        <v>0.2235</v>
      </c>
      <c r="P13" s="67">
        <v>186500</v>
      </c>
      <c r="R13" s="17"/>
      <c r="S13" s="65">
        <v>1</v>
      </c>
      <c r="T13" s="10"/>
      <c r="U13" s="65"/>
      <c r="V13" s="10"/>
      <c r="W13" s="65"/>
      <c r="X13" s="18"/>
      <c r="Z13" s="61">
        <f>IF(NOT((ISBLANK(P13))),IF((OR(AND(ISBLANK(S13),ISBLANK(U13),ISBLANK(W13)),(S13+U13+W13)=0)),P13*0,IF((AND((S13&gt;0),((U13+W13)&gt;0))),"error",IF((S13&gt;0),(P13*(S13/12)),(P13*((U13+W13)/9))))),"empty")</f>
        <v>15541.666666666666</v>
      </c>
      <c r="AA13" s="62"/>
      <c r="AB13" s="61">
        <f>IF(OR(ISBLANK(Z13),Z13="empty",Z13="error"),"",(IF(ISBLANK(N13),0,(N13)))*Z13)</f>
        <v>3473.5625</v>
      </c>
      <c r="AC13" s="62"/>
      <c r="AD13" s="63">
        <f>IF(OR(ISBLANK(Z13),Z13="empty",Z13="error",ISBLANK(AB13)),"",Z13+AB13)</f>
        <v>19015.229166666664</v>
      </c>
    </row>
    <row r="14" spans="1:30" ht="4.5" customHeight="1">
      <c r="A14" s="8"/>
      <c r="N14" s="64"/>
      <c r="P14" s="62"/>
      <c r="R14" s="17"/>
      <c r="S14" s="10"/>
      <c r="T14" s="10"/>
      <c r="U14" s="10"/>
      <c r="V14" s="10"/>
      <c r="W14" s="10"/>
      <c r="X14" s="18"/>
      <c r="Z14" s="62"/>
      <c r="AA14" s="62"/>
      <c r="AB14" s="62"/>
      <c r="AC14" s="62"/>
      <c r="AD14" s="62"/>
    </row>
    <row r="15" spans="1:30" ht="12.75">
      <c r="A15" s="8" t="s">
        <v>6</v>
      </c>
      <c r="B15" s="65"/>
      <c r="D15" s="65"/>
      <c r="F15" s="65"/>
      <c r="H15" s="65"/>
      <c r="J15" s="65"/>
      <c r="L15" s="65"/>
      <c r="N15" s="66"/>
      <c r="P15" s="67"/>
      <c r="R15" s="17"/>
      <c r="S15" s="65"/>
      <c r="T15" s="10"/>
      <c r="U15" s="65"/>
      <c r="V15" s="10"/>
      <c r="W15" s="65"/>
      <c r="X15" s="18"/>
      <c r="Z15" s="61" t="str">
        <f>IF(NOT((ISBLANK(P15))),IF((OR(AND(ISBLANK(S15),ISBLANK(U15),ISBLANK(W15)),(S15+U15+W15)=0)),P15*0,IF((AND((S15&gt;0),((U15+W15)&gt;0))),"error",IF((S15&gt;0),(P15*(S15/12)),(P15*((U15+W15)/9))))),"empty")</f>
        <v>empty</v>
      </c>
      <c r="AA15" s="62"/>
      <c r="AB15" s="61">
        <f>IF(OR(ISBLANK(Z15),Z15="empty",Z15="error"),"",(IF(ISBLANK(N15),0,(N15)))*Z15)</f>
      </c>
      <c r="AC15" s="62"/>
      <c r="AD15" s="63">
        <f>IF(OR(ISBLANK(Z15),Z15="empty",Z15="error",ISBLANK(AB15)),"",Z15+AB15)</f>
      </c>
    </row>
    <row r="16" spans="1:30" ht="4.5" customHeight="1">
      <c r="A16" s="8"/>
      <c r="N16" s="64"/>
      <c r="P16" s="62"/>
      <c r="R16" s="17"/>
      <c r="S16" s="10"/>
      <c r="T16" s="10"/>
      <c r="U16" s="10"/>
      <c r="V16" s="10"/>
      <c r="W16" s="10"/>
      <c r="X16" s="18"/>
      <c r="Z16" s="62"/>
      <c r="AA16" s="62"/>
      <c r="AB16" s="62"/>
      <c r="AC16" s="62"/>
      <c r="AD16" s="62"/>
    </row>
    <row r="17" spans="1:30" ht="12.75">
      <c r="A17" s="8" t="s">
        <v>7</v>
      </c>
      <c r="B17" s="65"/>
      <c r="D17" s="65"/>
      <c r="F17" s="65"/>
      <c r="H17" s="65"/>
      <c r="J17" s="65"/>
      <c r="L17" s="65"/>
      <c r="N17" s="66"/>
      <c r="P17" s="67"/>
      <c r="R17" s="17"/>
      <c r="S17" s="65"/>
      <c r="T17" s="10"/>
      <c r="U17" s="65"/>
      <c r="V17" s="10"/>
      <c r="W17" s="65"/>
      <c r="X17" s="18"/>
      <c r="Z17" s="61" t="str">
        <f>IF(NOT((ISBLANK(P17))),IF((OR(AND(ISBLANK(S17),ISBLANK(U17),ISBLANK(W17)),(S17+U17+W17)=0)),P1*7,IF((AND((S17&gt;0),((U17+W17)&gt;0))),"error",IF((S17&gt;0),(P17*(S17/12)),(P17*((U17+W17)/9))))),"empty")</f>
        <v>empty</v>
      </c>
      <c r="AA17" s="62"/>
      <c r="AB17" s="61">
        <f>IF(OR(ISBLANK(Z17),Z17="empty",Z17="error"),"",(IF(ISBLANK(N17),0,(N17)))*Z17)</f>
      </c>
      <c r="AC17" s="62"/>
      <c r="AD17" s="63">
        <f>IF(OR(ISBLANK(Z17),Z17="empty",Z17="error",ISBLANK(AB17)),"",Z17+AB17)</f>
      </c>
    </row>
    <row r="18" spans="1:30" ht="4.5" customHeight="1">
      <c r="A18" s="8"/>
      <c r="N18" s="64"/>
      <c r="P18" s="62"/>
      <c r="R18" s="17"/>
      <c r="S18" s="10"/>
      <c r="T18" s="10"/>
      <c r="U18" s="10"/>
      <c r="V18" s="10"/>
      <c r="W18" s="10"/>
      <c r="X18" s="18"/>
      <c r="Z18" s="62"/>
      <c r="AA18" s="62"/>
      <c r="AB18" s="62"/>
      <c r="AC18" s="62"/>
      <c r="AD18" s="62"/>
    </row>
    <row r="19" spans="1:30" ht="12.75">
      <c r="A19" s="8" t="s">
        <v>8</v>
      </c>
      <c r="B19" s="65"/>
      <c r="D19" s="65"/>
      <c r="F19" s="65"/>
      <c r="H19" s="65"/>
      <c r="J19" s="65"/>
      <c r="L19" s="65"/>
      <c r="N19" s="66"/>
      <c r="P19" s="67"/>
      <c r="R19" s="17"/>
      <c r="S19" s="65"/>
      <c r="T19" s="10"/>
      <c r="U19" s="65"/>
      <c r="V19" s="10"/>
      <c r="W19" s="65"/>
      <c r="X19" s="18"/>
      <c r="Z19" s="61" t="str">
        <f>IF(NOT((ISBLANK(P19))),IF((OR(AND(ISBLANK(S19),ISBLANK(U19),ISBLANK(W19)),(S19+U19+W19)=0)),P19*0,IF((AND((S19&gt;0),((U19+W19)&gt;0))),"error",IF((S19&gt;0),(P19*(S19/12)),(P19*((U19+W19)/9))))),"empty")</f>
        <v>empty</v>
      </c>
      <c r="AA19" s="62"/>
      <c r="AB19" s="61">
        <f>IF(OR(ISBLANK(Z19),Z19="empty",Z19="error"),"",(IF(ISBLANK(N19),0,(N19)))*Z19)</f>
      </c>
      <c r="AC19" s="62"/>
      <c r="AD19" s="63">
        <f>IF(OR(ISBLANK(Z19),Z19="empty",Z19="error",ISBLANK(AB19)),"",Z19+AB19)</f>
      </c>
    </row>
    <row r="20" spans="1:30" ht="4.5" customHeight="1">
      <c r="A20" s="8"/>
      <c r="N20" s="64"/>
      <c r="P20" s="62"/>
      <c r="R20" s="17"/>
      <c r="S20" s="10"/>
      <c r="T20" s="10"/>
      <c r="U20" s="10"/>
      <c r="V20" s="10"/>
      <c r="W20" s="10"/>
      <c r="X20" s="18"/>
      <c r="Z20" s="62"/>
      <c r="AA20" s="62"/>
      <c r="AB20" s="62"/>
      <c r="AC20" s="62"/>
      <c r="AD20" s="62"/>
    </row>
    <row r="21" spans="1:30" ht="12.75">
      <c r="A21" s="8" t="s">
        <v>9</v>
      </c>
      <c r="B21" s="65"/>
      <c r="D21" s="65"/>
      <c r="F21" s="65"/>
      <c r="H21" s="65"/>
      <c r="J21" s="65"/>
      <c r="L21" s="65"/>
      <c r="N21" s="66"/>
      <c r="P21" s="67"/>
      <c r="R21" s="17"/>
      <c r="S21" s="65"/>
      <c r="T21" s="10"/>
      <c r="U21" s="65"/>
      <c r="V21" s="10"/>
      <c r="W21" s="65"/>
      <c r="X21" s="18"/>
      <c r="Z21" s="61" t="str">
        <f>IF(NOT((ISBLANK(P21))),IF((OR(AND(ISBLANK(S21),ISBLANK(U21),ISBLANK(W21)),(S21+U21+W21)=0)),P21*0,IF((AND((S21&gt;0),((U21+W21)&gt;0))),"error",IF((S21&gt;0),(P21*(S21/12)),(P21*((U21+W21)/9))))),"empty")</f>
        <v>empty</v>
      </c>
      <c r="AA21" s="62"/>
      <c r="AB21" s="61">
        <f>IF(OR(ISBLANK(Z21),Z21="empty",Z21="error"),"",(IF(ISBLANK(N21),0,(N21)))*Z21)</f>
      </c>
      <c r="AC21" s="62"/>
      <c r="AD21" s="63">
        <f>IF(OR(ISBLANK(Z21),Z21="empty",Z21="error",ISBLANK(AB21)),"",Z21+AB21)</f>
      </c>
    </row>
    <row r="22" spans="1:30" ht="4.5" customHeight="1">
      <c r="A22" s="8"/>
      <c r="N22" s="64"/>
      <c r="P22" s="62"/>
      <c r="R22" s="17"/>
      <c r="S22" s="10"/>
      <c r="T22" s="10"/>
      <c r="U22" s="10"/>
      <c r="V22" s="10"/>
      <c r="W22" s="10"/>
      <c r="X22" s="18"/>
      <c r="Z22" s="62"/>
      <c r="AA22" s="62"/>
      <c r="AB22" s="62"/>
      <c r="AC22" s="62"/>
      <c r="AD22" s="62"/>
    </row>
    <row r="23" spans="1:30" ht="12.75">
      <c r="A23" s="8" t="s">
        <v>10</v>
      </c>
      <c r="B23" s="65"/>
      <c r="D23" s="65"/>
      <c r="F23" s="65"/>
      <c r="H23" s="65"/>
      <c r="J23" s="65"/>
      <c r="L23" s="65"/>
      <c r="N23" s="66"/>
      <c r="P23" s="67"/>
      <c r="R23" s="17"/>
      <c r="S23" s="65"/>
      <c r="T23" s="10"/>
      <c r="U23" s="65"/>
      <c r="V23" s="10"/>
      <c r="W23" s="65"/>
      <c r="X23" s="18"/>
      <c r="Z23" s="61" t="str">
        <f>IF(NOT((ISBLANK(P23))),IF((OR(AND(ISBLANK(S23),ISBLANK(U23),ISBLANK(W23)),(S23+U23+W23)=0)),P23*0,IF((AND((S23&gt;0),((U23+W23)&gt;0))),"error",IF((S23&gt;0),(P23*(S23/12)),(P23*((U23+W23)/9))))),"empty")</f>
        <v>empty</v>
      </c>
      <c r="AA23" s="62"/>
      <c r="AB23" s="61">
        <f>IF(OR(ISBLANK(Z23),Z23="empty",Z23="error"),"",(IF(ISBLANK(N23),0,(N23)))*Z23)</f>
      </c>
      <c r="AC23" s="62"/>
      <c r="AD23" s="63">
        <f>IF(OR(ISBLANK(Z23),Z23="empty",Z23="error",ISBLANK(AB23)),"",Z23+AB23)</f>
      </c>
    </row>
    <row r="24" spans="1:30" ht="4.5" customHeight="1">
      <c r="A24" s="8"/>
      <c r="N24" s="64"/>
      <c r="P24" s="62"/>
      <c r="R24" s="17"/>
      <c r="S24" s="10"/>
      <c r="T24" s="10"/>
      <c r="U24" s="10"/>
      <c r="V24" s="10"/>
      <c r="W24" s="10"/>
      <c r="X24" s="18"/>
      <c r="Z24" s="62"/>
      <c r="AA24" s="62"/>
      <c r="AB24" s="62"/>
      <c r="AC24" s="62"/>
      <c r="AD24" s="62"/>
    </row>
    <row r="25" spans="1:30" ht="12.75">
      <c r="A25" s="8" t="s">
        <v>11</v>
      </c>
      <c r="B25" s="65"/>
      <c r="D25" s="65"/>
      <c r="F25" s="65"/>
      <c r="H25" s="65"/>
      <c r="J25" s="65"/>
      <c r="L25" s="65"/>
      <c r="N25" s="66"/>
      <c r="P25" s="67"/>
      <c r="R25" s="17"/>
      <c r="S25" s="65"/>
      <c r="T25" s="10"/>
      <c r="U25" s="65"/>
      <c r="V25" s="10"/>
      <c r="W25" s="65"/>
      <c r="X25" s="18"/>
      <c r="Z25" s="61" t="str">
        <f>IF(NOT((ISBLANK(P25))),IF((OR(AND(ISBLANK(S25),ISBLANK(U25),ISBLANK(W25)),(S25+U25+W25)=0)),P25*0,IF((AND((S25&gt;0),((U25+W25)&gt;0))),"error",IF((S25&gt;0),(P25*(S25/12)),(P25*((U25+W25)/9))))),"empty")</f>
        <v>empty</v>
      </c>
      <c r="AA25" s="62"/>
      <c r="AB25" s="61">
        <f>IF(OR(ISBLANK(Z25),Z25="empty",Z25="error"),"",(IF(ISBLANK(N25),0,(N25)))*Z25)</f>
      </c>
      <c r="AC25" s="62"/>
      <c r="AD25" s="63">
        <f>IF(OR(ISBLANK(Z25),Z25="empty",Z25="error",ISBLANK(AB25)),"",Z25+AB25)</f>
      </c>
    </row>
    <row r="26" spans="1:30" ht="4.5" customHeight="1">
      <c r="A26" s="8"/>
      <c r="N26" s="64"/>
      <c r="P26" s="62"/>
      <c r="R26" s="17"/>
      <c r="S26" s="10"/>
      <c r="T26" s="10"/>
      <c r="U26" s="10"/>
      <c r="V26" s="10"/>
      <c r="W26" s="10"/>
      <c r="X26" s="18"/>
      <c r="Z26" s="62"/>
      <c r="AA26" s="62"/>
      <c r="AB26" s="62"/>
      <c r="AC26" s="62"/>
      <c r="AD26" s="62"/>
    </row>
    <row r="27" spans="1:30" ht="12.75">
      <c r="A27" s="8" t="s">
        <v>12</v>
      </c>
      <c r="B27" s="65"/>
      <c r="D27" s="65"/>
      <c r="F27" s="65"/>
      <c r="H27" s="65"/>
      <c r="J27" s="65"/>
      <c r="L27" s="65"/>
      <c r="N27" s="66"/>
      <c r="P27" s="67"/>
      <c r="R27" s="17"/>
      <c r="S27" s="65"/>
      <c r="T27" s="10"/>
      <c r="U27" s="65"/>
      <c r="V27" s="10"/>
      <c r="W27" s="65"/>
      <c r="X27" s="18"/>
      <c r="Z27" s="61" t="str">
        <f>IF(NOT((ISBLANK(P27))),IF((OR(AND(ISBLANK(S27),ISBLANK(U27),ISBLANK(W27)),(S27+U27+W27)=0)),P27*0,IF((AND((S27&gt;0),((U27+W27)&gt;0))),"error",IF((S27&gt;0),(P27*(S27/12)),(P27*((U27+W27)/9))))),"empty")</f>
        <v>empty</v>
      </c>
      <c r="AA27" s="62"/>
      <c r="AB27" s="61">
        <f>IF(OR(ISBLANK(Z27),Z27="empty",Z27="error"),"",(IF(ISBLANK(N27),0,(N27)))*Z27)</f>
      </c>
      <c r="AC27" s="62"/>
      <c r="AD27" s="63">
        <f>IF(OR(ISBLANK(Z27),Z27="empty",Z27="error",ISBLANK(AB27)),"",Z27+AB27)</f>
      </c>
    </row>
    <row r="28" spans="1:30" ht="4.5" customHeight="1">
      <c r="A28" s="8"/>
      <c r="N28" s="64"/>
      <c r="P28" s="62"/>
      <c r="R28" s="17"/>
      <c r="S28" s="10"/>
      <c r="T28" s="10"/>
      <c r="U28" s="10"/>
      <c r="V28" s="10"/>
      <c r="W28" s="10"/>
      <c r="X28" s="18"/>
      <c r="Z28" s="62"/>
      <c r="AA28" s="62"/>
      <c r="AB28" s="62"/>
      <c r="AC28" s="62"/>
      <c r="AD28" s="62"/>
    </row>
    <row r="29" spans="1:30" ht="12.75">
      <c r="A29" s="8" t="s">
        <v>13</v>
      </c>
      <c r="B29" s="65"/>
      <c r="D29" s="65"/>
      <c r="F29" s="65"/>
      <c r="H29" s="65"/>
      <c r="J29" s="65"/>
      <c r="L29" s="65"/>
      <c r="N29" s="66"/>
      <c r="P29" s="67"/>
      <c r="R29" s="17"/>
      <c r="S29" s="65"/>
      <c r="T29" s="10"/>
      <c r="U29" s="65"/>
      <c r="V29" s="10"/>
      <c r="W29" s="65"/>
      <c r="X29" s="18"/>
      <c r="Z29" s="61" t="str">
        <f>IF(NOT((ISBLANK(P29))),IF((OR(AND(ISBLANK(S29),ISBLANK(U29),ISBLANK(W29)),(S29+U29+W29)=0)),P29*0,IF((AND((S29&gt;0),((U29+W29)&gt;0))),"error",IF((S29&gt;0),(P29*(S29/12)),(P29*((U29+W29)/9))))),"empty")</f>
        <v>empty</v>
      </c>
      <c r="AA29" s="62"/>
      <c r="AB29" s="61">
        <f>IF(OR(ISBLANK(Z29),Z29="empty",Z29="error"),"",(IF(ISBLANK(N29),0,(N29)))*Z29)</f>
      </c>
      <c r="AC29" s="62"/>
      <c r="AD29" s="63">
        <f>IF(OR(ISBLANK(Z29),Z29="empty",Z29="error",ISBLANK(AB29)),"",Z29+AB29)</f>
      </c>
    </row>
    <row r="30" spans="1:30" ht="4.5" customHeight="1" thickBot="1">
      <c r="A30" s="8"/>
      <c r="B30" s="10"/>
      <c r="D30" s="10"/>
      <c r="F30" s="10"/>
      <c r="H30" s="10"/>
      <c r="J30" s="10"/>
      <c r="L30" s="10"/>
      <c r="N30" s="10"/>
      <c r="P30" s="10"/>
      <c r="R30" s="19"/>
      <c r="S30" s="20"/>
      <c r="T30" s="20"/>
      <c r="U30" s="20"/>
      <c r="V30" s="20"/>
      <c r="W30" s="20"/>
      <c r="X30" s="21"/>
      <c r="Z30" s="10"/>
      <c r="AB30" s="10"/>
      <c r="AD30" s="11"/>
    </row>
    <row r="31" spans="28:30" ht="12.75">
      <c r="AB31" s="23" t="s">
        <v>29</v>
      </c>
      <c r="AD31" s="61">
        <f>SUM(AD7:AD30)</f>
        <v>96982.36805555556</v>
      </c>
    </row>
    <row r="32" spans="2:26" ht="13.5" thickBot="1">
      <c r="B32" s="5" t="s">
        <v>45</v>
      </c>
      <c r="S32" s="132" t="s">
        <v>28</v>
      </c>
      <c r="T32" s="132"/>
      <c r="U32" s="132"/>
      <c r="V32" s="132"/>
      <c r="W32" s="132"/>
      <c r="X32" s="6"/>
      <c r="Y32" s="6"/>
      <c r="Z32" s="6"/>
    </row>
    <row r="33" spans="1:30" ht="24">
      <c r="A33" s="3"/>
      <c r="B33" s="12" t="s">
        <v>30</v>
      </c>
      <c r="C33" s="12"/>
      <c r="D33" s="3"/>
      <c r="E33" s="3"/>
      <c r="F33" s="3"/>
      <c r="G33" s="3"/>
      <c r="H33" s="3" t="s">
        <v>18</v>
      </c>
      <c r="I33" s="3"/>
      <c r="J33" s="3"/>
      <c r="K33" s="3"/>
      <c r="L33" s="3"/>
      <c r="M33" s="3"/>
      <c r="N33" s="3" t="s">
        <v>20</v>
      </c>
      <c r="O33" s="3"/>
      <c r="P33" s="3" t="s">
        <v>19</v>
      </c>
      <c r="Q33" s="3"/>
      <c r="R33" s="13"/>
      <c r="S33" s="14" t="s">
        <v>22</v>
      </c>
      <c r="T33" s="15"/>
      <c r="U33" s="14" t="s">
        <v>23</v>
      </c>
      <c r="V33" s="15"/>
      <c r="W33" s="14" t="s">
        <v>24</v>
      </c>
      <c r="X33" s="16"/>
      <c r="Y33" s="3"/>
      <c r="Z33" s="4" t="s">
        <v>25</v>
      </c>
      <c r="AA33" s="4"/>
      <c r="AB33" s="4" t="s">
        <v>26</v>
      </c>
      <c r="AC33" s="3"/>
      <c r="AD33" s="3" t="s">
        <v>27</v>
      </c>
    </row>
    <row r="34" spans="18:24" ht="4.5" customHeight="1">
      <c r="R34" s="17"/>
      <c r="S34" s="10"/>
      <c r="T34" s="10"/>
      <c r="U34" s="10"/>
      <c r="V34" s="10"/>
      <c r="W34" s="10"/>
      <c r="X34" s="18"/>
    </row>
    <row r="35" spans="1:30" ht="12.75">
      <c r="A35" s="8"/>
      <c r="B35" s="65"/>
      <c r="D35" s="10"/>
      <c r="F35" s="124" t="s">
        <v>31</v>
      </c>
      <c r="G35" s="124"/>
      <c r="H35" s="124"/>
      <c r="I35" s="124"/>
      <c r="J35" s="124"/>
      <c r="K35" s="124"/>
      <c r="L35" s="124"/>
      <c r="N35" s="66"/>
      <c r="P35" s="67"/>
      <c r="R35" s="17"/>
      <c r="S35" s="65"/>
      <c r="T35" s="10"/>
      <c r="U35" s="65"/>
      <c r="V35" s="10"/>
      <c r="W35" s="65"/>
      <c r="X35" s="18"/>
      <c r="Z35" s="61" t="str">
        <f>IF(NOT((ISBLANK(P35))),IF((OR(AND(ISBLANK(S35),ISBLANK(U35),ISBLANK(W35)),(S35+U35+W35)=0)),P35*0,IF((AND((S35&gt;0),((U35+W35)&gt;0))),"error",IF((S35&gt;0),(P35*(S35/12)),(P35*((U35+W35)/9))))),"empty")</f>
        <v>empty</v>
      </c>
      <c r="AA35" s="62"/>
      <c r="AB35" s="63">
        <f>IF(OR(ISBLANK(Z35),Z35="empty",Z35="error"),"",(IF(ISBLANK(N35),0,N35))*Z35)</f>
      </c>
      <c r="AC35" s="62"/>
      <c r="AD35" s="61">
        <f>IF(OR(ISBLANK(Z35),Z35="empty",Z35="error",ISBLANK(AB35)),"",Z35+AB35)</f>
      </c>
    </row>
    <row r="36" spans="1:30" ht="4.5" customHeight="1">
      <c r="A36" s="8"/>
      <c r="D36" s="10"/>
      <c r="N36" s="64"/>
      <c r="P36" s="62"/>
      <c r="R36" s="17"/>
      <c r="S36" s="10"/>
      <c r="T36" s="10"/>
      <c r="U36" s="10"/>
      <c r="V36" s="10"/>
      <c r="W36" s="10"/>
      <c r="X36" s="18"/>
      <c r="Z36" s="62"/>
      <c r="AA36" s="62"/>
      <c r="AB36" s="62"/>
      <c r="AC36" s="62"/>
      <c r="AD36" s="62"/>
    </row>
    <row r="37" spans="1:30" ht="12.75">
      <c r="A37" s="8"/>
      <c r="B37" s="65">
        <v>1</v>
      </c>
      <c r="D37" s="10"/>
      <c r="F37" s="124" t="s">
        <v>32</v>
      </c>
      <c r="G37" s="124"/>
      <c r="H37" s="124"/>
      <c r="I37" s="124"/>
      <c r="J37" s="124"/>
      <c r="K37" s="124"/>
      <c r="L37" s="124"/>
      <c r="N37" s="66"/>
      <c r="P37" s="67">
        <v>35000</v>
      </c>
      <c r="R37" s="17"/>
      <c r="S37" s="65">
        <v>12</v>
      </c>
      <c r="T37" s="10"/>
      <c r="U37" s="65"/>
      <c r="V37" s="10"/>
      <c r="W37" s="65"/>
      <c r="X37" s="18"/>
      <c r="Z37" s="61">
        <f>IF(NOT((ISBLANK(P37))),IF((OR(AND(ISBLANK(S37),ISBLANK(U37),ISBLANK(W37)),(S37+U37+W37)=0)),P37*0,IF((AND((S37&gt;0),((U37+W37)&gt;0))),"error",IF((S37&gt;0),(P37*(S37/12)),(P37*((U37+W37)/9))))),"empty")</f>
        <v>35000</v>
      </c>
      <c r="AA37" s="62"/>
      <c r="AB37" s="63">
        <f>IF(OR(ISBLANK(Z37),Z37="empty",Z37="error"),"",(IF(ISBLANK(N37),0,N37))*Z37)</f>
        <v>0</v>
      </c>
      <c r="AC37" s="62"/>
      <c r="AD37" s="61">
        <f>IF(OR(ISBLANK(Z37),Z37="empty",Z37="error",ISBLANK(AB37)),"",Z37+AB37)</f>
        <v>35000</v>
      </c>
    </row>
    <row r="38" spans="1:30" ht="4.5" customHeight="1">
      <c r="A38" s="8"/>
      <c r="D38" s="10"/>
      <c r="N38" s="64"/>
      <c r="P38" s="62"/>
      <c r="R38" s="17"/>
      <c r="S38" s="10"/>
      <c r="T38" s="10"/>
      <c r="U38" s="10"/>
      <c r="V38" s="10"/>
      <c r="W38" s="10"/>
      <c r="X38" s="18"/>
      <c r="Z38" s="62"/>
      <c r="AA38" s="62"/>
      <c r="AB38" s="62"/>
      <c r="AC38" s="62"/>
      <c r="AD38" s="62"/>
    </row>
    <row r="39" spans="1:30" ht="12.75">
      <c r="A39" s="8"/>
      <c r="B39" s="65"/>
      <c r="D39" s="10"/>
      <c r="F39" s="124" t="s">
        <v>33</v>
      </c>
      <c r="G39" s="124"/>
      <c r="H39" s="124"/>
      <c r="I39" s="124"/>
      <c r="J39" s="124"/>
      <c r="K39" s="124"/>
      <c r="L39" s="124"/>
      <c r="N39" s="66"/>
      <c r="P39" s="67"/>
      <c r="R39" s="17"/>
      <c r="S39" s="65"/>
      <c r="T39" s="10"/>
      <c r="U39" s="65"/>
      <c r="V39" s="10"/>
      <c r="W39" s="65"/>
      <c r="X39" s="18"/>
      <c r="Z39" s="61" t="str">
        <f>IF(NOT((ISBLANK(P39))),IF((OR(AND(ISBLANK(S39),ISBLANK(U39),ISBLANK(W39)),(S39+U39+W39)=0)),P39*0,IF((AND((S39&gt;0),((U39+W39)&gt;0))),"error",IF((S39&gt;0),(P39*(S39/12)),(P39*((U39+W39)/9))))),"empty")</f>
        <v>empty</v>
      </c>
      <c r="AA39" s="62"/>
      <c r="AB39" s="63">
        <f>IF(OR(ISBLANK(Z39),Z39="empty",Z39="error"),"",(IF(ISBLANK(N39),0,N39))*Z39)</f>
      </c>
      <c r="AC39" s="62"/>
      <c r="AD39" s="61">
        <f>IF(OR(ISBLANK(Z39),Z39="empty",Z39="error",ISBLANK(AB39)),"",Z39+AB39)</f>
      </c>
    </row>
    <row r="40" spans="1:30" ht="4.5" customHeight="1">
      <c r="A40" s="8"/>
      <c r="D40" s="10"/>
      <c r="N40" s="64"/>
      <c r="P40" s="62"/>
      <c r="R40" s="17"/>
      <c r="S40" s="10"/>
      <c r="T40" s="10"/>
      <c r="U40" s="10"/>
      <c r="V40" s="10"/>
      <c r="W40" s="10"/>
      <c r="X40" s="18"/>
      <c r="Z40" s="62"/>
      <c r="AA40" s="62"/>
      <c r="AB40" s="62"/>
      <c r="AC40" s="62"/>
      <c r="AD40" s="62"/>
    </row>
    <row r="41" spans="1:30" ht="12.75">
      <c r="A41" s="8"/>
      <c r="B41" s="65"/>
      <c r="D41" s="10"/>
      <c r="F41" s="124" t="s">
        <v>34</v>
      </c>
      <c r="G41" s="124"/>
      <c r="H41" s="124"/>
      <c r="I41" s="124"/>
      <c r="J41" s="124"/>
      <c r="K41" s="124"/>
      <c r="L41" s="124"/>
      <c r="N41" s="66"/>
      <c r="P41" s="67"/>
      <c r="R41" s="17"/>
      <c r="S41" s="65"/>
      <c r="T41" s="10"/>
      <c r="U41" s="65"/>
      <c r="V41" s="10"/>
      <c r="W41" s="65"/>
      <c r="X41" s="18"/>
      <c r="Z41" s="61" t="str">
        <f>IF(NOT((ISBLANK(P41))),IF((OR(AND(ISBLANK(S41),ISBLANK(U41),ISBLANK(W41)),(S41+U41+W41)=0)),P41*0,IF((AND((S41&gt;0),((U41+W41)&gt;0))),"error",IF((S41&gt;0),(P41*(S41/12)),(P41*((U41+W41)/9))))),"empty")</f>
        <v>empty</v>
      </c>
      <c r="AA41" s="62"/>
      <c r="AB41" s="63">
        <f>IF(OR(ISBLANK(Z41),Z41="empty",Z41="error"),"",(IF(ISBLANK(N41),0,N41))*Z41)</f>
      </c>
      <c r="AC41" s="62"/>
      <c r="AD41" s="61">
        <f>IF(OR(ISBLANK(Z41),Z41="empty",Z41="error",ISBLANK(AB41)),"",Z41+AB41)</f>
      </c>
    </row>
    <row r="42" spans="1:30" ht="4.5" customHeight="1">
      <c r="A42" s="8"/>
      <c r="D42" s="10"/>
      <c r="N42" s="64"/>
      <c r="P42" s="62"/>
      <c r="R42" s="17"/>
      <c r="S42" s="10"/>
      <c r="T42" s="10"/>
      <c r="U42" s="10"/>
      <c r="V42" s="10"/>
      <c r="W42" s="10"/>
      <c r="X42" s="18"/>
      <c r="Z42" s="62"/>
      <c r="AA42" s="62"/>
      <c r="AB42" s="62"/>
      <c r="AC42" s="62"/>
      <c r="AD42" s="62"/>
    </row>
    <row r="43" spans="1:30" ht="12.75">
      <c r="A43" s="8"/>
      <c r="B43" s="65"/>
      <c r="D43" s="10"/>
      <c r="F43" s="125"/>
      <c r="G43" s="126"/>
      <c r="H43" s="126"/>
      <c r="I43" s="126"/>
      <c r="J43" s="126"/>
      <c r="K43" s="126"/>
      <c r="L43" s="127"/>
      <c r="N43" s="66"/>
      <c r="P43" s="67"/>
      <c r="R43" s="17"/>
      <c r="S43" s="65"/>
      <c r="T43" s="10"/>
      <c r="U43" s="65"/>
      <c r="V43" s="10"/>
      <c r="W43" s="65"/>
      <c r="X43" s="18"/>
      <c r="Z43" s="61" t="str">
        <f>IF(NOT((ISBLANK(P43))),IF((OR(AND(ISBLANK(S43),ISBLANK(U43),ISBLANK(W43)),(S43+U43+W43)=0)),P43*0,IF((AND((S43&gt;0),((U43+W43)&gt;0))),"error",IF((S43&gt;0),(P43*(S43/12)),(P43*((U43+W43)/9))))),"empty")</f>
        <v>empty</v>
      </c>
      <c r="AA43" s="62"/>
      <c r="AB43" s="63">
        <f>IF(OR(ISBLANK(Z43),Z43="empty",Z43="error"),"",(IF(ISBLANK(N43),0,N43))*Z43)</f>
      </c>
      <c r="AC43" s="62"/>
      <c r="AD43" s="61">
        <f>IF(OR(ISBLANK(Z43),Z43="empty",Z43="error",ISBLANK(AB43)),"",Z43+AB43)</f>
      </c>
    </row>
    <row r="44" spans="1:30" ht="4.5" customHeight="1">
      <c r="A44" s="8"/>
      <c r="D44" s="10"/>
      <c r="N44" s="64"/>
      <c r="P44" s="62"/>
      <c r="R44" s="17"/>
      <c r="S44" s="10"/>
      <c r="T44" s="10"/>
      <c r="U44" s="10"/>
      <c r="V44" s="10"/>
      <c r="W44" s="10"/>
      <c r="X44" s="18"/>
      <c r="Z44" s="62"/>
      <c r="AA44" s="62"/>
      <c r="AB44" s="62"/>
      <c r="AC44" s="62"/>
      <c r="AD44" s="62"/>
    </row>
    <row r="45" spans="1:30" ht="12.75">
      <c r="A45" s="8"/>
      <c r="B45" s="65">
        <v>1</v>
      </c>
      <c r="D45" s="10"/>
      <c r="F45" s="128" t="s">
        <v>145</v>
      </c>
      <c r="G45" s="126"/>
      <c r="H45" s="126"/>
      <c r="I45" s="126"/>
      <c r="J45" s="126"/>
      <c r="K45" s="126"/>
      <c r="L45" s="127"/>
      <c r="N45" s="66">
        <v>0.345</v>
      </c>
      <c r="P45" s="67">
        <v>42000</v>
      </c>
      <c r="R45" s="17"/>
      <c r="S45" s="65">
        <v>6</v>
      </c>
      <c r="T45" s="10"/>
      <c r="U45" s="65"/>
      <c r="V45" s="10"/>
      <c r="W45" s="65"/>
      <c r="X45" s="18"/>
      <c r="Z45" s="61">
        <f>IF(NOT((ISBLANK(P45))),IF((OR(AND(ISBLANK(S45),ISBLANK(U45),ISBLANK(W45)),(S45+U45+W45)=0)),P45*0,IF((AND((S45&gt;0),((U45+W45)&gt;0))),"error",IF((S45&gt;0),(P45*(S45/12)),(P45*((U45+W45)/9))))),"empty")</f>
        <v>21000</v>
      </c>
      <c r="AA45" s="62"/>
      <c r="AB45" s="63">
        <f>IF(OR(ISBLANK(Z45),Z45="empty",Z45="error"),"",(IF(ISBLANK(N45),0,N45))*Z45)</f>
        <v>7244.999999999999</v>
      </c>
      <c r="AC45" s="62"/>
      <c r="AD45" s="61">
        <f>IF(OR(ISBLANK(Z45),Z45="empty",Z45="error",ISBLANK(AB45)),"",Z45+AB45)</f>
        <v>28245</v>
      </c>
    </row>
    <row r="46" spans="1:30" ht="4.5" customHeight="1">
      <c r="A46" s="8"/>
      <c r="D46" s="10"/>
      <c r="N46" s="64"/>
      <c r="P46" s="62"/>
      <c r="R46" s="17"/>
      <c r="S46" s="10"/>
      <c r="T46" s="10"/>
      <c r="U46" s="10"/>
      <c r="V46" s="10"/>
      <c r="W46" s="10"/>
      <c r="X46" s="18"/>
      <c r="Z46" s="62"/>
      <c r="AA46" s="62"/>
      <c r="AB46" s="62"/>
      <c r="AC46" s="62"/>
      <c r="AD46" s="62"/>
    </row>
    <row r="47" spans="1:30" ht="12.75">
      <c r="A47" s="8"/>
      <c r="B47" s="65"/>
      <c r="D47" s="10"/>
      <c r="F47" s="125"/>
      <c r="G47" s="126"/>
      <c r="H47" s="126"/>
      <c r="I47" s="126"/>
      <c r="J47" s="126"/>
      <c r="K47" s="126"/>
      <c r="L47" s="127"/>
      <c r="N47" s="66"/>
      <c r="P47" s="67"/>
      <c r="R47" s="17"/>
      <c r="S47" s="65"/>
      <c r="T47" s="10"/>
      <c r="U47" s="65"/>
      <c r="V47" s="10"/>
      <c r="W47" s="65"/>
      <c r="X47" s="18"/>
      <c r="Z47" s="61" t="str">
        <f>IF(NOT((ISBLANK(P47))),IF((OR(AND(ISBLANK(S47),ISBLANK(U47),ISBLANK(W47)),(S47+U47+W47)=0)),P47*0,IF((AND((S47&gt;0),((U47+W47)&gt;0))),"error",IF((S47&gt;0),(P47*(S47/12)),(P47*((U47+W47)/9))))),"empty")</f>
        <v>empty</v>
      </c>
      <c r="AA47" s="62"/>
      <c r="AB47" s="63">
        <f>IF(OR(ISBLANK(Z47),Z47="empty",Z47="error"),"",(IF(ISBLANK(N47),0,N47))*Z47)</f>
      </c>
      <c r="AC47" s="62"/>
      <c r="AD47" s="61">
        <f>IF(OR(ISBLANK(Z47),Z47="empty",Z47="error",ISBLANK(AB47)),"",Z47+AB47)</f>
      </c>
    </row>
    <row r="48" spans="1:30" ht="4.5" customHeight="1">
      <c r="A48" s="8"/>
      <c r="D48" s="10"/>
      <c r="N48" s="64"/>
      <c r="P48" s="62"/>
      <c r="R48" s="17"/>
      <c r="S48" s="10"/>
      <c r="T48" s="10"/>
      <c r="U48" s="10"/>
      <c r="V48" s="10"/>
      <c r="W48" s="10"/>
      <c r="X48" s="18"/>
      <c r="Z48" s="62"/>
      <c r="AA48" s="62"/>
      <c r="AB48" s="62"/>
      <c r="AC48" s="62"/>
      <c r="AD48" s="62"/>
    </row>
    <row r="49" spans="1:30" ht="12.75">
      <c r="A49" s="8"/>
      <c r="B49" s="65"/>
      <c r="D49" s="10"/>
      <c r="F49" s="125"/>
      <c r="G49" s="126"/>
      <c r="H49" s="126"/>
      <c r="I49" s="126"/>
      <c r="J49" s="126"/>
      <c r="K49" s="126"/>
      <c r="L49" s="127"/>
      <c r="N49" s="66"/>
      <c r="P49" s="67"/>
      <c r="R49" s="17"/>
      <c r="S49" s="65"/>
      <c r="T49" s="10"/>
      <c r="U49" s="65"/>
      <c r="V49" s="10"/>
      <c r="W49" s="65"/>
      <c r="X49" s="18"/>
      <c r="Z49" s="61" t="str">
        <f>IF(NOT((ISBLANK(P49))),IF((OR(AND(ISBLANK(S49),ISBLANK(U49),ISBLANK(W49)),(S49+U49+W49)=0)),P49*0,IF((AND((S49&gt;0),((U49+W49)&gt;0))),"error",IF((S49&gt;0),(P49*(S49/12)),(P49*((U49+W49)/9))))),"empty")</f>
        <v>empty</v>
      </c>
      <c r="AA49" s="62"/>
      <c r="AB49" s="63">
        <f>IF(OR(ISBLANK(Z49),Z49="empty",Z49="error"),"",(IF(ISBLANK(N49),0,N49))*Z49)</f>
      </c>
      <c r="AC49" s="62"/>
      <c r="AD49" s="61">
        <f>IF(OR(ISBLANK(Z49),Z49="empty",Z49="error",ISBLANK(AB49)),"",Z49+AB49)</f>
      </c>
    </row>
    <row r="50" spans="1:30" ht="4.5" customHeight="1">
      <c r="A50" s="8"/>
      <c r="D50" s="10"/>
      <c r="N50" s="64"/>
      <c r="P50" s="62"/>
      <c r="R50" s="17"/>
      <c r="S50" s="10"/>
      <c r="T50" s="10"/>
      <c r="U50" s="10"/>
      <c r="V50" s="10"/>
      <c r="W50" s="10"/>
      <c r="X50" s="18"/>
      <c r="Z50" s="62"/>
      <c r="AA50" s="62"/>
      <c r="AB50" s="62"/>
      <c r="AC50" s="62"/>
      <c r="AD50" s="62"/>
    </row>
    <row r="51" spans="1:30" ht="12.75">
      <c r="A51" s="8"/>
      <c r="B51" s="65"/>
      <c r="D51" s="10"/>
      <c r="F51" s="125"/>
      <c r="G51" s="126"/>
      <c r="H51" s="126"/>
      <c r="I51" s="126"/>
      <c r="J51" s="126"/>
      <c r="K51" s="126"/>
      <c r="L51" s="127"/>
      <c r="N51" s="66"/>
      <c r="P51" s="67"/>
      <c r="R51" s="17"/>
      <c r="S51" s="65"/>
      <c r="T51" s="10"/>
      <c r="U51" s="65"/>
      <c r="V51" s="10"/>
      <c r="W51" s="65"/>
      <c r="X51" s="18"/>
      <c r="Z51" s="61" t="str">
        <f>IF(NOT((ISBLANK(P51))),IF((OR(AND(ISBLANK(S51),ISBLANK(U51),ISBLANK(W51)),(S51+U51+W51)=0)),P51*0,IF((AND((S51&gt;0),((U51+W51)&gt;0))),"error",IF((S51&gt;0),(P51*(S51/12)),(P51*((U51+W51)/9))))),"empty")</f>
        <v>empty</v>
      </c>
      <c r="AA51" s="62"/>
      <c r="AB51" s="63">
        <f>IF(OR(ISBLANK(Z51),Z51="empty",Z51="error"),"",(IF(ISBLANK(N51),0,N51))*Z51)</f>
      </c>
      <c r="AC51" s="62"/>
      <c r="AD51" s="61">
        <f>IF(OR(ISBLANK(Z51),Z51="empty",Z51="error",ISBLANK(AB51)),"",Z51+AB51)</f>
      </c>
    </row>
    <row r="52" spans="1:30" ht="4.5" customHeight="1">
      <c r="A52" s="8"/>
      <c r="D52" s="10"/>
      <c r="N52" s="64"/>
      <c r="P52" s="62"/>
      <c r="R52" s="17"/>
      <c r="S52" s="10"/>
      <c r="T52" s="10"/>
      <c r="U52" s="10"/>
      <c r="V52" s="10"/>
      <c r="W52" s="10"/>
      <c r="X52" s="18"/>
      <c r="Z52" s="62"/>
      <c r="AA52" s="62"/>
      <c r="AB52" s="62"/>
      <c r="AC52" s="62"/>
      <c r="AD52" s="62"/>
    </row>
    <row r="53" spans="1:30" ht="12.75">
      <c r="A53" s="8"/>
      <c r="B53" s="65"/>
      <c r="D53" s="10"/>
      <c r="F53" s="125"/>
      <c r="G53" s="126"/>
      <c r="H53" s="126"/>
      <c r="I53" s="126"/>
      <c r="J53" s="126"/>
      <c r="K53" s="126"/>
      <c r="L53" s="127"/>
      <c r="N53" s="66"/>
      <c r="P53" s="67"/>
      <c r="R53" s="17"/>
      <c r="S53" s="65"/>
      <c r="T53" s="10"/>
      <c r="U53" s="65"/>
      <c r="V53" s="10"/>
      <c r="W53" s="65"/>
      <c r="X53" s="18"/>
      <c r="Z53" s="61" t="str">
        <f>IF(NOT((ISBLANK(P53))),IF((OR(AND(ISBLANK(S53),ISBLANK(U53),ISBLANK(W53)),(S53+U53+W53)=0)),P53*0,IF((AND((S53&gt;0),((U53+W53)&gt;0))),"error",IF((S53&gt;0),(P53*(S53/12)),(P53*((U53+W53)/9))))),"empty")</f>
        <v>empty</v>
      </c>
      <c r="AA53" s="62"/>
      <c r="AB53" s="63">
        <f>IF(OR(ISBLANK(Z53),Z53="empty",Z53="error"),"",(IF(ISBLANK(N53),0,N53))*Z53)</f>
      </c>
      <c r="AC53" s="62"/>
      <c r="AD53" s="61">
        <f>IF(OR(ISBLANK(Z53),Z53="empty",Z53="error",ISBLANK(AB53)),"",Z53+AB53)</f>
      </c>
    </row>
    <row r="54" spans="1:30" ht="4.5" customHeight="1">
      <c r="A54" s="8"/>
      <c r="D54" s="10"/>
      <c r="N54" s="64"/>
      <c r="P54" s="62"/>
      <c r="R54" s="17"/>
      <c r="S54" s="10"/>
      <c r="T54" s="10"/>
      <c r="U54" s="10"/>
      <c r="V54" s="10"/>
      <c r="W54" s="10"/>
      <c r="X54" s="18"/>
      <c r="Z54" s="62"/>
      <c r="AA54" s="62"/>
      <c r="AB54" s="62"/>
      <c r="AC54" s="62"/>
      <c r="AD54" s="62"/>
    </row>
    <row r="55" spans="1:30" ht="12.75">
      <c r="A55" s="8"/>
      <c r="B55" s="65"/>
      <c r="D55" s="10"/>
      <c r="F55" s="125"/>
      <c r="G55" s="126"/>
      <c r="H55" s="126"/>
      <c r="I55" s="126"/>
      <c r="J55" s="126"/>
      <c r="K55" s="126"/>
      <c r="L55" s="127"/>
      <c r="N55" s="66"/>
      <c r="P55" s="67"/>
      <c r="R55" s="17"/>
      <c r="S55" s="65"/>
      <c r="T55" s="10"/>
      <c r="U55" s="65"/>
      <c r="V55" s="10"/>
      <c r="W55" s="65"/>
      <c r="X55" s="18"/>
      <c r="Z55" s="61" t="str">
        <f>IF(NOT((ISBLANK(P55))),IF((OR(AND(ISBLANK(S55),ISBLANK(U55),ISBLANK(W55)),(S55+U55+W55)=0)),P55*0,IF((AND((S55&gt;0),((U55+W55)&gt;0))),"error",IF((S55&gt;0),(P55*(S55/12)),(P55*((U55+W55)/9))))),"empty")</f>
        <v>empty</v>
      </c>
      <c r="AA55" s="62"/>
      <c r="AB55" s="63">
        <f>IF(OR(ISBLANK(Z55),Z55="empty",Z55="error"),"",(IF(ISBLANK(N55),0,N55))*Z55)</f>
      </c>
      <c r="AC55" s="62"/>
      <c r="AD55" s="61">
        <f>IF(OR(ISBLANK(Z55),Z55="empty",Z55="error",ISBLANK(AB55)),"",Z55+AB55)</f>
      </c>
    </row>
    <row r="56" spans="1:30" ht="4.5" customHeight="1" thickBot="1">
      <c r="A56" s="8"/>
      <c r="B56" s="10"/>
      <c r="D56" s="10"/>
      <c r="F56" s="10"/>
      <c r="H56" s="10"/>
      <c r="J56" s="10"/>
      <c r="L56" s="10"/>
      <c r="N56" s="10"/>
      <c r="P56" s="10"/>
      <c r="R56" s="19"/>
      <c r="S56" s="20"/>
      <c r="T56" s="20"/>
      <c r="U56" s="20"/>
      <c r="V56" s="20"/>
      <c r="W56" s="20"/>
      <c r="X56" s="21"/>
      <c r="Z56" s="10"/>
      <c r="AB56" s="10"/>
      <c r="AD56" s="11"/>
    </row>
    <row r="57" spans="2:30" ht="12.75">
      <c r="B57" s="9">
        <f>SUM(B35:B55)</f>
        <v>2</v>
      </c>
      <c r="D57" s="5" t="s">
        <v>37</v>
      </c>
      <c r="AA57" s="25"/>
      <c r="AB57" s="22" t="s">
        <v>35</v>
      </c>
      <c r="AD57" s="61">
        <f>SUM(AD35:AD56)</f>
        <v>63245</v>
      </c>
    </row>
    <row r="58" ht="4.5" customHeight="1"/>
    <row r="59" spans="28:30" ht="15">
      <c r="AB59" s="26" t="s">
        <v>36</v>
      </c>
      <c r="AD59" s="61">
        <f>SUM(AD57,AD31)</f>
        <v>160227.36805555556</v>
      </c>
    </row>
    <row r="61" ht="13.5" thickBot="1"/>
    <row r="62" spans="13:24" ht="10.5" customHeight="1"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1"/>
    </row>
    <row r="63" spans="13:24" ht="23.25" customHeight="1">
      <c r="M63" s="17"/>
      <c r="N63" s="123" t="s">
        <v>43</v>
      </c>
      <c r="O63" s="123"/>
      <c r="P63" s="123"/>
      <c r="Q63" s="123"/>
      <c r="R63" s="123"/>
      <c r="S63" s="123"/>
      <c r="T63" s="123"/>
      <c r="U63" s="123"/>
      <c r="V63" s="123"/>
      <c r="W63" s="123"/>
      <c r="X63" s="18"/>
    </row>
    <row r="64" spans="13:24" ht="12.75">
      <c r="M64" s="17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8"/>
    </row>
    <row r="65" spans="13:24" ht="26.25">
      <c r="M65" s="17"/>
      <c r="N65" s="32" t="s">
        <v>38</v>
      </c>
      <c r="O65" s="32"/>
      <c r="P65" s="32" t="s">
        <v>39</v>
      </c>
      <c r="Q65" s="32"/>
      <c r="R65" s="32"/>
      <c r="S65" s="33" t="s">
        <v>22</v>
      </c>
      <c r="T65" s="32"/>
      <c r="U65" s="33" t="s">
        <v>23</v>
      </c>
      <c r="V65" s="32"/>
      <c r="W65" s="33" t="s">
        <v>24</v>
      </c>
      <c r="X65" s="18"/>
    </row>
    <row r="66" spans="13:24" ht="4.5" customHeight="1">
      <c r="M66" s="17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8"/>
    </row>
    <row r="67" spans="13:24" ht="12.75">
      <c r="M67" s="17"/>
      <c r="N67" s="65" t="s">
        <v>41</v>
      </c>
      <c r="O67" s="10"/>
      <c r="P67" s="68">
        <v>0.25</v>
      </c>
      <c r="Q67" s="10"/>
      <c r="R67" s="10"/>
      <c r="S67" s="9">
        <f>IF(N67="Annual",12*P67,0)</f>
        <v>0</v>
      </c>
      <c r="T67" s="10"/>
      <c r="U67" s="9">
        <f>IF(N67="Academic",9*P67,0)</f>
        <v>2.25</v>
      </c>
      <c r="V67" s="10"/>
      <c r="W67" s="9">
        <f>IF(N67="Summer",3*P67,0)</f>
        <v>0</v>
      </c>
      <c r="X67" s="18"/>
    </row>
    <row r="68" spans="13:24" ht="13.5" thickBot="1">
      <c r="M68" s="19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1"/>
    </row>
    <row r="69" ht="12.75">
      <c r="N69" s="28" t="s">
        <v>40</v>
      </c>
    </row>
    <row r="70" ht="12.75">
      <c r="N70" s="28" t="s">
        <v>41</v>
      </c>
    </row>
    <row r="71" ht="12.75">
      <c r="N71" s="28" t="s">
        <v>42</v>
      </c>
    </row>
  </sheetData>
  <sheetProtection sheet="1" objects="1" scenarios="1" selectLockedCells="1"/>
  <mergeCells count="15">
    <mergeCell ref="A1:AD1"/>
    <mergeCell ref="S4:W4"/>
    <mergeCell ref="S32:W32"/>
    <mergeCell ref="F53:L53"/>
    <mergeCell ref="F55:L55"/>
    <mergeCell ref="N63:W63"/>
    <mergeCell ref="F35:L35"/>
    <mergeCell ref="F37:L37"/>
    <mergeCell ref="F39:L39"/>
    <mergeCell ref="F41:L41"/>
    <mergeCell ref="F43:L43"/>
    <mergeCell ref="F45:L45"/>
    <mergeCell ref="F47:L47"/>
    <mergeCell ref="F49:L49"/>
    <mergeCell ref="F51:L51"/>
  </mergeCells>
  <conditionalFormatting sqref="Z7:Z29">
    <cfRule type="cellIs" priority="1" dxfId="1" operator="equal" stopIfTrue="1">
      <formula>"empty"</formula>
    </cfRule>
    <cfRule type="cellIs" priority="2" dxfId="2" operator="equal" stopIfTrue="1">
      <formula>"error"</formula>
    </cfRule>
    <cfRule type="cellIs" priority="3" dxfId="0" operator="greaterThan" stopIfTrue="1">
      <formula>0</formula>
    </cfRule>
  </conditionalFormatting>
  <conditionalFormatting sqref="Z35:Z55">
    <cfRule type="cellIs" priority="4" dxfId="2" operator="equal" stopIfTrue="1">
      <formula>"error"</formula>
    </cfRule>
    <cfRule type="cellIs" priority="5" dxfId="1" operator="equal" stopIfTrue="1">
      <formula>"empty"</formula>
    </cfRule>
    <cfRule type="cellIs" priority="6" dxfId="0" operator="greaterThan" stopIfTrue="1">
      <formula>0</formula>
    </cfRule>
  </conditionalFormatting>
  <dataValidations count="2">
    <dataValidation type="list" showInputMessage="1" showErrorMessage="1" sqref="N67">
      <formula1>$N$69:$N$71</formula1>
    </dataValidation>
    <dataValidation type="decimal" allowBlank="1" showInputMessage="1" showErrorMessage="1" sqref="N7:N29">
      <formula1>0</formula1>
      <formula2>35</formula2>
    </dataValidation>
  </dataValidations>
  <printOptions/>
  <pageMargins left="0.44" right="0.19" top="0.5" bottom="0.47" header="0.5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1"/>
    <pageSetUpPr fitToPage="1"/>
  </sheetPr>
  <dimension ref="A1:AD71"/>
  <sheetViews>
    <sheetView showGridLines="0" zoomScale="75" zoomScaleNormal="75" zoomScalePageLayoutView="0" workbookViewId="0" topLeftCell="A1">
      <selection activeCell="P13" sqref="P13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1.7109375" style="0" customWidth="1"/>
    <col min="4" max="4" width="13.421875" style="0" customWidth="1"/>
    <col min="5" max="5" width="1.7109375" style="0" customWidth="1"/>
    <col min="6" max="6" width="11.8515625" style="0" customWidth="1"/>
    <col min="7" max="7" width="1.7109375" style="0" customWidth="1"/>
    <col min="8" max="8" width="11.57421875" style="0" customWidth="1"/>
    <col min="9" max="9" width="1.7109375" style="0" customWidth="1"/>
    <col min="10" max="10" width="6.7109375" style="0" customWidth="1"/>
    <col min="11" max="11" width="1.7109375" style="0" customWidth="1"/>
    <col min="12" max="12" width="14.421875" style="0" customWidth="1"/>
    <col min="13" max="13" width="1.7109375" style="0" customWidth="1"/>
    <col min="14" max="14" width="15.28125" style="0" customWidth="1"/>
    <col min="15" max="15" width="1.7109375" style="0" customWidth="1"/>
    <col min="16" max="16" width="14.7109375" style="0" customWidth="1"/>
    <col min="17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11.7109375" style="0" customWidth="1"/>
    <col min="27" max="27" width="1.7109375" style="0" customWidth="1"/>
    <col min="28" max="28" width="11.57421875" style="0" customWidth="1"/>
    <col min="29" max="29" width="1.7109375" style="0" customWidth="1"/>
    <col min="30" max="30" width="20.421875" style="0" customWidth="1"/>
  </cols>
  <sheetData>
    <row r="1" spans="1:30" ht="41.25" customHeight="1">
      <c r="A1" s="129" t="s">
        <v>120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1"/>
    </row>
    <row r="2" spans="28:30" ht="45" customHeight="1">
      <c r="AB2" s="22" t="s">
        <v>124</v>
      </c>
      <c r="AD2" s="24">
        <v>2</v>
      </c>
    </row>
    <row r="3" spans="28:30" ht="45" customHeight="1">
      <c r="AB3" s="23"/>
      <c r="AD3" s="25"/>
    </row>
    <row r="4" spans="2:26" ht="23.25" customHeight="1" thickBot="1">
      <c r="B4" s="5" t="s">
        <v>1</v>
      </c>
      <c r="S4" s="132" t="s">
        <v>28</v>
      </c>
      <c r="T4" s="132"/>
      <c r="U4" s="132"/>
      <c r="V4" s="132"/>
      <c r="W4" s="132"/>
      <c r="X4" s="6"/>
      <c r="Y4" s="6"/>
      <c r="Z4" s="6"/>
    </row>
    <row r="5" spans="1:30" s="1" customFormat="1" ht="33.75" customHeight="1">
      <c r="A5" s="3"/>
      <c r="B5" s="3" t="s">
        <v>14</v>
      </c>
      <c r="C5" s="3"/>
      <c r="D5" s="3" t="s">
        <v>15</v>
      </c>
      <c r="E5" s="3"/>
      <c r="F5" s="3" t="s">
        <v>16</v>
      </c>
      <c r="G5" s="3"/>
      <c r="H5" s="3" t="s">
        <v>17</v>
      </c>
      <c r="I5" s="3"/>
      <c r="J5" s="3" t="s">
        <v>21</v>
      </c>
      <c r="K5" s="3"/>
      <c r="L5" s="3" t="s">
        <v>18</v>
      </c>
      <c r="M5" s="3"/>
      <c r="N5" s="3" t="s">
        <v>20</v>
      </c>
      <c r="O5" s="3"/>
      <c r="P5" s="3" t="s">
        <v>19</v>
      </c>
      <c r="Q5" s="3"/>
      <c r="R5" s="13"/>
      <c r="S5" s="14" t="s">
        <v>22</v>
      </c>
      <c r="T5" s="15"/>
      <c r="U5" s="14" t="s">
        <v>23</v>
      </c>
      <c r="V5" s="15"/>
      <c r="W5" s="14" t="s">
        <v>24</v>
      </c>
      <c r="X5" s="16"/>
      <c r="Y5" s="3"/>
      <c r="Z5" s="4" t="s">
        <v>25</v>
      </c>
      <c r="AA5" s="4"/>
      <c r="AB5" s="4" t="s">
        <v>26</v>
      </c>
      <c r="AC5" s="3"/>
      <c r="AD5" s="3" t="s">
        <v>27</v>
      </c>
    </row>
    <row r="6" spans="18:24" ht="8.25" customHeight="1">
      <c r="R6" s="17"/>
      <c r="S6" s="10"/>
      <c r="T6" s="10"/>
      <c r="U6" s="10"/>
      <c r="V6" s="10"/>
      <c r="W6" s="10"/>
      <c r="X6" s="18"/>
    </row>
    <row r="7" spans="1:30" ht="12.75">
      <c r="A7" s="8" t="s">
        <v>2</v>
      </c>
      <c r="B7" s="65"/>
      <c r="D7" s="88" t="s">
        <v>136</v>
      </c>
      <c r="F7" s="65"/>
      <c r="H7" s="88" t="s">
        <v>137</v>
      </c>
      <c r="J7" s="65"/>
      <c r="L7" s="9" t="s">
        <v>134</v>
      </c>
      <c r="N7" s="66">
        <v>0.099</v>
      </c>
      <c r="P7" s="67">
        <v>187000</v>
      </c>
      <c r="R7" s="17"/>
      <c r="S7" s="65">
        <v>3</v>
      </c>
      <c r="T7" s="10"/>
      <c r="U7" s="65"/>
      <c r="V7" s="10">
        <v>0</v>
      </c>
      <c r="W7" s="65"/>
      <c r="X7" s="18"/>
      <c r="Z7" s="61">
        <f>IF(NOT((ISBLANK(P7))),IF((OR(AND(ISBLANK(S7),ISBLANK(U7),ISBLANK(W7)),(S7+U7+W7)=0)),P7*0,IF((AND((S7&gt;0),((U7+W7)&gt;0))),"error",IF((S7&gt;0),(P7*(S7/12)),(P7*((U7+W7)/9))))),"empty")</f>
        <v>46750</v>
      </c>
      <c r="AA7" s="62"/>
      <c r="AB7" s="61">
        <f>IF(OR(ISBLANK(Z7),Z7="empty",Z7="error"),"",(IF(ISBLANK(N7),0,(N7)))*Z7)</f>
        <v>4628.25</v>
      </c>
      <c r="AC7" s="62"/>
      <c r="AD7" s="63">
        <f>IF(OR(ISBLANK(Z7),Z7="empty",Z7="error",ISBLANK(AB7)),"",Z7+AB7)</f>
        <v>51378.25</v>
      </c>
    </row>
    <row r="8" spans="1:30" ht="4.5" customHeight="1">
      <c r="A8" s="8"/>
      <c r="N8" s="64"/>
      <c r="P8" s="62"/>
      <c r="R8" s="17"/>
      <c r="S8" s="10"/>
      <c r="T8" s="10"/>
      <c r="U8" s="10"/>
      <c r="V8" s="10"/>
      <c r="W8" s="10"/>
      <c r="X8" s="18"/>
      <c r="Z8" s="62"/>
      <c r="AA8" s="62"/>
      <c r="AB8" s="62"/>
      <c r="AC8" s="62"/>
      <c r="AD8" s="62"/>
    </row>
    <row r="9" spans="1:30" ht="12.75">
      <c r="A9" s="8" t="s">
        <v>3</v>
      </c>
      <c r="B9" s="65"/>
      <c r="D9" s="88" t="s">
        <v>138</v>
      </c>
      <c r="F9" s="65"/>
      <c r="H9" s="88" t="s">
        <v>139</v>
      </c>
      <c r="J9" s="65"/>
      <c r="L9" s="88" t="s">
        <v>140</v>
      </c>
      <c r="N9" s="66">
        <v>0.11</v>
      </c>
      <c r="P9" s="67">
        <v>103000</v>
      </c>
      <c r="R9" s="17"/>
      <c r="S9" s="65"/>
      <c r="T9" s="10"/>
      <c r="U9" s="65"/>
      <c r="V9" s="10"/>
      <c r="W9" s="65">
        <v>1</v>
      </c>
      <c r="X9" s="18"/>
      <c r="Z9" s="61">
        <f>IF(NOT((ISBLANK(P9))),IF((OR(AND(ISBLANK(S9),ISBLANK(U9),ISBLANK(W9)),(S9+U9+W9)=0)),P9*0,IF((AND((S9&gt;0),((U9+W9)&gt;0))),"error",IF((S9&gt;0),(P9*(S9/12)),(P9*((U9+W9)/9))))),"empty")</f>
        <v>11444.444444444443</v>
      </c>
      <c r="AA9" s="62"/>
      <c r="AB9" s="61">
        <f>IF(OR(ISBLANK(Z9),Z9="empty",Z9="error"),"",(IF(ISBLANK(N9),0,(N9)))*Z9)</f>
        <v>1258.8888888888887</v>
      </c>
      <c r="AC9" s="62"/>
      <c r="AD9" s="63">
        <f>IF(OR(ISBLANK(Z9),Z9="empty",Z9="error",ISBLANK(AB9)),"",Z9+AB9)</f>
        <v>12703.333333333332</v>
      </c>
    </row>
    <row r="10" spans="1:30" ht="4.5" customHeight="1">
      <c r="A10" s="8"/>
      <c r="N10" s="64"/>
      <c r="P10" s="62"/>
      <c r="R10" s="17"/>
      <c r="S10" s="10"/>
      <c r="T10" s="10"/>
      <c r="U10" s="10"/>
      <c r="V10" s="10"/>
      <c r="W10" s="10"/>
      <c r="X10" s="18"/>
      <c r="Z10" s="62"/>
      <c r="AA10" s="62"/>
      <c r="AB10" s="62"/>
      <c r="AC10" s="62"/>
      <c r="AD10" s="62"/>
    </row>
    <row r="11" spans="1:30" ht="12.75">
      <c r="A11" s="8" t="s">
        <v>4</v>
      </c>
      <c r="B11" s="65"/>
      <c r="D11" s="88" t="s">
        <v>141</v>
      </c>
      <c r="F11" s="65"/>
      <c r="H11" s="88" t="s">
        <v>139</v>
      </c>
      <c r="J11" s="65"/>
      <c r="L11" s="88" t="s">
        <v>140</v>
      </c>
      <c r="N11" s="66">
        <v>0.283</v>
      </c>
      <c r="P11" s="67">
        <v>103000</v>
      </c>
      <c r="R11" s="17"/>
      <c r="S11" s="65"/>
      <c r="T11" s="10"/>
      <c r="U11" s="65">
        <v>1</v>
      </c>
      <c r="V11" s="10"/>
      <c r="W11" s="65"/>
      <c r="X11" s="18"/>
      <c r="Z11" s="61">
        <f>IF(NOT((ISBLANK(P11))),IF((OR(AND(ISBLANK(S11),ISBLANK(U11),ISBLANK(W11)),(S11+U11+W11)=0)),P11*0,IF((AND((S11&gt;0),((U11+W11)&gt;0))),"error",IF((S11&gt;0),(P11*(S11/12)),(P11*((U11+W11)/9))))),"empty")</f>
        <v>11444.444444444443</v>
      </c>
      <c r="AA11" s="62"/>
      <c r="AB11" s="61">
        <f>IF(OR(ISBLANK(Z11),Z11="empty",Z11="error"),"",(IF(ISBLANK(N11),0,(N11)))*Z11)</f>
        <v>3238.7777777777774</v>
      </c>
      <c r="AC11" s="62"/>
      <c r="AD11" s="63">
        <f>IF(OR(ISBLANK(Z11),Z11="empty",Z11="error",ISBLANK(AB11)),"",Z11+AB11)</f>
        <v>14683.22222222222</v>
      </c>
    </row>
    <row r="12" spans="1:30" ht="4.5" customHeight="1">
      <c r="A12" s="8"/>
      <c r="N12" s="64"/>
      <c r="P12" s="62"/>
      <c r="R12" s="17"/>
      <c r="S12" s="10"/>
      <c r="T12" s="10"/>
      <c r="U12" s="10"/>
      <c r="V12" s="10"/>
      <c r="W12" s="10"/>
      <c r="X12" s="18"/>
      <c r="Z12" s="62"/>
      <c r="AA12" s="62"/>
      <c r="AB12" s="62"/>
      <c r="AC12" s="62"/>
      <c r="AD12" s="62"/>
    </row>
    <row r="13" spans="1:30" ht="12.75">
      <c r="A13" s="8" t="s">
        <v>5</v>
      </c>
      <c r="B13" s="65"/>
      <c r="D13" s="88" t="s">
        <v>142</v>
      </c>
      <c r="F13" s="65"/>
      <c r="H13" s="88" t="s">
        <v>143</v>
      </c>
      <c r="J13" s="65"/>
      <c r="L13" s="88" t="s">
        <v>144</v>
      </c>
      <c r="N13" s="66">
        <v>0.2235</v>
      </c>
      <c r="P13" s="67">
        <v>187000</v>
      </c>
      <c r="R13" s="17"/>
      <c r="S13" s="65">
        <v>1</v>
      </c>
      <c r="T13" s="10"/>
      <c r="U13" s="65"/>
      <c r="V13" s="10"/>
      <c r="W13" s="65"/>
      <c r="X13" s="18"/>
      <c r="Z13" s="61">
        <f>IF(NOT((ISBLANK(P13))),IF((OR(AND(ISBLANK(S13),ISBLANK(U13),ISBLANK(W13)),(S13+U13+W13)=0)),P13*0,IF((AND((S13&gt;0),((U13+W13)&gt;0))),"error",IF((S13&gt;0),(P13*(S13/12)),(P13*((U13+W13)/9))))),"empty")</f>
        <v>15583.333333333332</v>
      </c>
      <c r="AA13" s="62"/>
      <c r="AB13" s="61">
        <f>IF(OR(ISBLANK(Z13),Z13="empty",Z13="error"),"",(IF(ISBLANK(N13),0,(N13)))*Z13)</f>
        <v>3482.875</v>
      </c>
      <c r="AC13" s="62"/>
      <c r="AD13" s="63">
        <f>IF(OR(ISBLANK(Z13),Z13="empty",Z13="error",ISBLANK(AB13)),"",Z13+AB13)</f>
        <v>19066.208333333332</v>
      </c>
    </row>
    <row r="14" spans="1:30" ht="4.5" customHeight="1">
      <c r="A14" s="8"/>
      <c r="N14" s="64"/>
      <c r="P14" s="62"/>
      <c r="R14" s="17"/>
      <c r="S14" s="10"/>
      <c r="T14" s="10"/>
      <c r="U14" s="10"/>
      <c r="V14" s="10"/>
      <c r="W14" s="10"/>
      <c r="X14" s="18"/>
      <c r="Z14" s="62"/>
      <c r="AA14" s="62"/>
      <c r="AB14" s="62"/>
      <c r="AC14" s="62"/>
      <c r="AD14" s="62"/>
    </row>
    <row r="15" spans="1:30" ht="12.75">
      <c r="A15" s="8" t="s">
        <v>6</v>
      </c>
      <c r="B15" s="65"/>
      <c r="D15" s="65"/>
      <c r="F15" s="65"/>
      <c r="H15" s="65"/>
      <c r="J15" s="65"/>
      <c r="L15" s="65"/>
      <c r="N15" s="66"/>
      <c r="P15" s="67"/>
      <c r="R15" s="17"/>
      <c r="S15" s="65"/>
      <c r="T15" s="10"/>
      <c r="U15" s="65"/>
      <c r="V15" s="10"/>
      <c r="W15" s="65"/>
      <c r="X15" s="18"/>
      <c r="Z15" s="61" t="str">
        <f>IF(NOT((ISBLANK(P15))),IF((OR(AND(ISBLANK(S15),ISBLANK(U15),ISBLANK(W15)),(S15+U15+W15)=0)),P15*0,IF((AND((S15&gt;0),((U15+W15)&gt;0))),"error",IF((S15&gt;0),(P15*(S15/12)),(P15*((U15+W15)/9))))),"empty")</f>
        <v>empty</v>
      </c>
      <c r="AA15" s="62"/>
      <c r="AB15" s="61">
        <f>IF(OR(ISBLANK(Z15),Z15="empty",Z15="error"),"",(IF(ISBLANK(N15),0,(N15)))*Z15)</f>
      </c>
      <c r="AC15" s="62"/>
      <c r="AD15" s="63">
        <f>IF(OR(ISBLANK(Z15),Z15="empty",Z15="error",ISBLANK(AB15)),"",Z15+AB15)</f>
      </c>
    </row>
    <row r="16" spans="1:30" ht="4.5" customHeight="1">
      <c r="A16" s="8"/>
      <c r="N16" s="64"/>
      <c r="P16" s="62"/>
      <c r="R16" s="17"/>
      <c r="S16" s="10"/>
      <c r="T16" s="10"/>
      <c r="U16" s="10"/>
      <c r="V16" s="10"/>
      <c r="W16" s="10"/>
      <c r="X16" s="18"/>
      <c r="Z16" s="62"/>
      <c r="AA16" s="62"/>
      <c r="AB16" s="62"/>
      <c r="AC16" s="62"/>
      <c r="AD16" s="62"/>
    </row>
    <row r="17" spans="1:30" ht="12.75">
      <c r="A17" s="8" t="s">
        <v>7</v>
      </c>
      <c r="B17" s="65"/>
      <c r="D17" s="65"/>
      <c r="F17" s="65"/>
      <c r="H17" s="65"/>
      <c r="J17" s="65"/>
      <c r="L17" s="65"/>
      <c r="N17" s="66"/>
      <c r="P17" s="67"/>
      <c r="R17" s="17"/>
      <c r="S17" s="65"/>
      <c r="T17" s="10"/>
      <c r="U17" s="65"/>
      <c r="V17" s="10"/>
      <c r="W17" s="65"/>
      <c r="X17" s="18"/>
      <c r="Z17" s="61" t="str">
        <f>IF(NOT((ISBLANK(P17))),IF((OR(AND(ISBLANK(S17),ISBLANK(U17),ISBLANK(W17)),(S17+U17+W17)=0)),P17*0,IF((AND((S17&gt;0),((U17+W17)&gt;0))),"error",IF((S17&gt;0),(P17*(S17/12)),(P17*((U17+W17)/9))))),"empty")</f>
        <v>empty</v>
      </c>
      <c r="AA17" s="62"/>
      <c r="AB17" s="61">
        <f>IF(OR(ISBLANK(Z17),Z17="empty",Z17="error"),"",(IF(ISBLANK(N17),0,(N17)))*Z17)</f>
      </c>
      <c r="AC17" s="62"/>
      <c r="AD17" s="63">
        <f>IF(OR(ISBLANK(Z17),Z17="empty",Z17="error",ISBLANK(AB17)),"",Z17+AB17)</f>
      </c>
    </row>
    <row r="18" spans="1:30" ht="4.5" customHeight="1">
      <c r="A18" s="8"/>
      <c r="N18" s="64"/>
      <c r="P18" s="62"/>
      <c r="R18" s="17"/>
      <c r="S18" s="10"/>
      <c r="T18" s="10"/>
      <c r="U18" s="10"/>
      <c r="V18" s="10"/>
      <c r="W18" s="10"/>
      <c r="X18" s="18"/>
      <c r="Z18" s="62"/>
      <c r="AA18" s="62"/>
      <c r="AB18" s="62"/>
      <c r="AC18" s="62"/>
      <c r="AD18" s="62"/>
    </row>
    <row r="19" spans="1:30" ht="12.75">
      <c r="A19" s="8" t="s">
        <v>8</v>
      </c>
      <c r="B19" s="65"/>
      <c r="D19" s="65"/>
      <c r="F19" s="65"/>
      <c r="H19" s="65"/>
      <c r="J19" s="65"/>
      <c r="L19" s="65"/>
      <c r="N19" s="66"/>
      <c r="P19" s="67"/>
      <c r="R19" s="17"/>
      <c r="S19" s="65"/>
      <c r="T19" s="10"/>
      <c r="U19" s="65"/>
      <c r="V19" s="10"/>
      <c r="W19" s="65"/>
      <c r="X19" s="18"/>
      <c r="Z19" s="61" t="str">
        <f>IF(NOT((ISBLANK(P19))),IF((OR(AND(ISBLANK(S19),ISBLANK(U19),ISBLANK(W19)),(S19+U19+W19)=0)),P19*0,IF((AND((S19&gt;0),((U19+W19)&gt;0))),"error",IF((S19&gt;0),(P19*(S19/12)),(P19*((U19+W19)/9))))),"empty")</f>
        <v>empty</v>
      </c>
      <c r="AA19" s="62"/>
      <c r="AB19" s="61">
        <f>IF(OR(ISBLANK(Z19),Z19="empty",Z19="error"),"",(IF(ISBLANK(N19),0,(N19)))*Z19)</f>
      </c>
      <c r="AC19" s="62"/>
      <c r="AD19" s="63">
        <f>IF(OR(ISBLANK(Z19),Z19="empty",Z19="error",ISBLANK(AB19)),"",Z19+AB19)</f>
      </c>
    </row>
    <row r="20" spans="1:30" ht="4.5" customHeight="1">
      <c r="A20" s="8"/>
      <c r="N20" s="64"/>
      <c r="P20" s="62"/>
      <c r="R20" s="17"/>
      <c r="S20" s="10"/>
      <c r="T20" s="10"/>
      <c r="U20" s="10"/>
      <c r="V20" s="10"/>
      <c r="W20" s="10"/>
      <c r="X20" s="18"/>
      <c r="Z20" s="62"/>
      <c r="AA20" s="62"/>
      <c r="AB20" s="62"/>
      <c r="AC20" s="62"/>
      <c r="AD20" s="62"/>
    </row>
    <row r="21" spans="1:30" ht="12.75">
      <c r="A21" s="8" t="s">
        <v>9</v>
      </c>
      <c r="B21" s="65"/>
      <c r="D21" s="65"/>
      <c r="F21" s="65"/>
      <c r="H21" s="65"/>
      <c r="J21" s="65"/>
      <c r="L21" s="65"/>
      <c r="N21" s="66"/>
      <c r="P21" s="67"/>
      <c r="R21" s="17"/>
      <c r="S21" s="65"/>
      <c r="T21" s="10"/>
      <c r="U21" s="65"/>
      <c r="V21" s="10"/>
      <c r="W21" s="65"/>
      <c r="X21" s="18"/>
      <c r="Z21" s="61" t="str">
        <f>IF(NOT((ISBLANK(P21))),IF((OR(AND(ISBLANK(S21),ISBLANK(U21),ISBLANK(W21)),(S21+U21+W21)=0)),P21*0,IF((AND((S21&gt;0),((U21+W21)&gt;0))),"error",IF((S21&gt;0),(P21*(S21/12)),(P21*((U21+W21)/9))))),"empty")</f>
        <v>empty</v>
      </c>
      <c r="AA21" s="62"/>
      <c r="AB21" s="61">
        <f>IF(OR(ISBLANK(Z21),Z21="empty",Z21="error"),"",(IF(ISBLANK(N21),0,(N21)))*Z21)</f>
      </c>
      <c r="AC21" s="62"/>
      <c r="AD21" s="63">
        <f>IF(OR(ISBLANK(Z21),Z21="empty",Z21="error",ISBLANK(AB21)),"",Z21+AB21)</f>
      </c>
    </row>
    <row r="22" spans="1:30" ht="4.5" customHeight="1">
      <c r="A22" s="8"/>
      <c r="N22" s="64"/>
      <c r="P22" s="62"/>
      <c r="R22" s="17"/>
      <c r="S22" s="10"/>
      <c r="T22" s="10"/>
      <c r="U22" s="10"/>
      <c r="V22" s="10"/>
      <c r="W22" s="10"/>
      <c r="X22" s="18"/>
      <c r="Z22" s="62"/>
      <c r="AA22" s="62"/>
      <c r="AB22" s="62"/>
      <c r="AC22" s="62"/>
      <c r="AD22" s="62"/>
    </row>
    <row r="23" spans="1:30" ht="12.75">
      <c r="A23" s="8" t="s">
        <v>10</v>
      </c>
      <c r="B23" s="65"/>
      <c r="D23" s="65"/>
      <c r="F23" s="65"/>
      <c r="H23" s="65"/>
      <c r="J23" s="65"/>
      <c r="L23" s="65"/>
      <c r="N23" s="66"/>
      <c r="P23" s="67"/>
      <c r="R23" s="17"/>
      <c r="S23" s="65"/>
      <c r="T23" s="10"/>
      <c r="U23" s="65"/>
      <c r="V23" s="10"/>
      <c r="W23" s="65"/>
      <c r="X23" s="18"/>
      <c r="Z23" s="61" t="str">
        <f>IF(NOT((ISBLANK(P23))),IF((OR(AND(ISBLANK(S23),ISBLANK(U23),ISBLANK(W23)),(S23+U23+W23)=0)),P23*0,IF((AND((S23&gt;0),((U23+W23)&gt;0))),"error",IF((S23&gt;0),(P23*(S23/12)),(P23*((U23+W23)/9))))),"empty")</f>
        <v>empty</v>
      </c>
      <c r="AA23" s="62"/>
      <c r="AB23" s="61">
        <f>IF(OR(ISBLANK(Z23),Z23="empty",Z23="error"),"",(IF(ISBLANK(N23),0,(N23)))*Z23)</f>
      </c>
      <c r="AC23" s="62"/>
      <c r="AD23" s="63">
        <f>IF(OR(ISBLANK(Z23),Z23="empty",Z23="error",ISBLANK(AB23)),"",Z23+AB23)</f>
      </c>
    </row>
    <row r="24" spans="1:30" ht="4.5" customHeight="1">
      <c r="A24" s="8"/>
      <c r="N24" s="64"/>
      <c r="P24" s="62"/>
      <c r="R24" s="17"/>
      <c r="S24" s="10"/>
      <c r="T24" s="10"/>
      <c r="U24" s="10"/>
      <c r="V24" s="10"/>
      <c r="W24" s="10"/>
      <c r="X24" s="18"/>
      <c r="Z24" s="62"/>
      <c r="AA24" s="62"/>
      <c r="AB24" s="62"/>
      <c r="AC24" s="62"/>
      <c r="AD24" s="62"/>
    </row>
    <row r="25" spans="1:30" ht="12.75">
      <c r="A25" s="8" t="s">
        <v>11</v>
      </c>
      <c r="B25" s="65"/>
      <c r="D25" s="65"/>
      <c r="F25" s="65"/>
      <c r="H25" s="65"/>
      <c r="J25" s="65"/>
      <c r="L25" s="65"/>
      <c r="N25" s="66"/>
      <c r="P25" s="67"/>
      <c r="R25" s="17"/>
      <c r="S25" s="65"/>
      <c r="T25" s="10"/>
      <c r="U25" s="65"/>
      <c r="V25" s="10"/>
      <c r="W25" s="65"/>
      <c r="X25" s="18"/>
      <c r="Z25" s="61" t="str">
        <f>IF(NOT((ISBLANK(P25))),IF((OR(AND(ISBLANK(S25),ISBLANK(U25),ISBLANK(W25)),(S25+U25+W25)=0)),P25*0,IF((AND((S25&gt;0),((U25+W25)&gt;0))),"error",IF((S25&gt;0),(P25*(S25/12)),(P25*((U25+W25)/9))))),"empty")</f>
        <v>empty</v>
      </c>
      <c r="AA25" s="62"/>
      <c r="AB25" s="61">
        <f>IF(OR(ISBLANK(Z25),Z25="empty",Z25="error"),"",(IF(ISBLANK(N25),0,(N25)))*Z25)</f>
      </c>
      <c r="AC25" s="62"/>
      <c r="AD25" s="63">
        <f>IF(OR(ISBLANK(Z25),Z25="empty",Z25="error",ISBLANK(AB25)),"",Z25+AB25)</f>
      </c>
    </row>
    <row r="26" spans="1:30" ht="4.5" customHeight="1">
      <c r="A26" s="8"/>
      <c r="N26" s="64"/>
      <c r="P26" s="62"/>
      <c r="R26" s="17"/>
      <c r="S26" s="10"/>
      <c r="T26" s="10"/>
      <c r="U26" s="10"/>
      <c r="V26" s="10"/>
      <c r="W26" s="10"/>
      <c r="X26" s="18"/>
      <c r="Z26" s="62"/>
      <c r="AA26" s="62"/>
      <c r="AB26" s="62"/>
      <c r="AC26" s="62"/>
      <c r="AD26" s="62"/>
    </row>
    <row r="27" spans="1:30" ht="12.75">
      <c r="A27" s="8" t="s">
        <v>12</v>
      </c>
      <c r="B27" s="65"/>
      <c r="D27" s="65"/>
      <c r="F27" s="65"/>
      <c r="H27" s="65"/>
      <c r="J27" s="65"/>
      <c r="L27" s="65"/>
      <c r="N27" s="66"/>
      <c r="P27" s="67"/>
      <c r="R27" s="17"/>
      <c r="S27" s="65"/>
      <c r="T27" s="10"/>
      <c r="U27" s="65"/>
      <c r="V27" s="10"/>
      <c r="W27" s="65"/>
      <c r="X27" s="18"/>
      <c r="Z27" s="61" t="str">
        <f>IF(NOT((ISBLANK(P27))),IF((OR(AND(ISBLANK(S27),ISBLANK(U27),ISBLANK(W27)),(S27+U27+W27)=0)),P27*0,IF((AND((S27&gt;0),((U27+W27)&gt;0))),"error",IF((S27&gt;0),(P27*(S27/12)),(P27*((U27+W27)/9))))),"empty")</f>
        <v>empty</v>
      </c>
      <c r="AA27" s="62"/>
      <c r="AB27" s="61">
        <f>IF(OR(ISBLANK(Z27),Z27="empty",Z27="error"),"",(IF(ISBLANK(N27),0,(N27)))*Z27)</f>
      </c>
      <c r="AC27" s="62"/>
      <c r="AD27" s="63">
        <f>IF(OR(ISBLANK(Z27),Z27="empty",Z27="error",ISBLANK(AB27)),"",Z27+AB27)</f>
      </c>
    </row>
    <row r="28" spans="1:30" ht="4.5" customHeight="1">
      <c r="A28" s="8"/>
      <c r="N28" s="64"/>
      <c r="P28" s="62"/>
      <c r="R28" s="17"/>
      <c r="S28" s="10"/>
      <c r="T28" s="10"/>
      <c r="U28" s="10"/>
      <c r="V28" s="10"/>
      <c r="W28" s="10"/>
      <c r="X28" s="18"/>
      <c r="Z28" s="62"/>
      <c r="AA28" s="62"/>
      <c r="AB28" s="62"/>
      <c r="AC28" s="62"/>
      <c r="AD28" s="62"/>
    </row>
    <row r="29" spans="1:30" ht="12.75">
      <c r="A29" s="8" t="s">
        <v>13</v>
      </c>
      <c r="B29" s="65"/>
      <c r="D29" s="65"/>
      <c r="F29" s="65"/>
      <c r="H29" s="65"/>
      <c r="J29" s="65"/>
      <c r="L29" s="65"/>
      <c r="N29" s="66"/>
      <c r="P29" s="67"/>
      <c r="R29" s="17"/>
      <c r="S29" s="65"/>
      <c r="T29" s="10"/>
      <c r="U29" s="65"/>
      <c r="V29" s="10"/>
      <c r="W29" s="65"/>
      <c r="X29" s="18"/>
      <c r="Z29" s="61" t="str">
        <f>IF(NOT((ISBLANK(P29))),IF((OR(AND(ISBLANK(S29),ISBLANK(U29),ISBLANK(W29)),(S29+U29+W29)=0)),P29*0,IF((AND((S29&gt;0),((U29+W29)&gt;0))),"error",IF((S29&gt;0),(P29*(S29/12)),(P29*((U29+W29)/9))))),"empty")</f>
        <v>empty</v>
      </c>
      <c r="AA29" s="62"/>
      <c r="AB29" s="61">
        <f>IF(OR(ISBLANK(Z29),Z29="empty",Z29="error"),"",(IF(ISBLANK(N29),0,(N29)))*Z29)</f>
      </c>
      <c r="AC29" s="62"/>
      <c r="AD29" s="63">
        <f>IF(OR(ISBLANK(Z29),Z29="empty",Z29="error",ISBLANK(AB29)),"",Z29+AB29)</f>
      </c>
    </row>
    <row r="30" spans="1:30" ht="4.5" customHeight="1" thickBot="1">
      <c r="A30" s="8"/>
      <c r="B30" s="10"/>
      <c r="D30" s="10"/>
      <c r="F30" s="10"/>
      <c r="H30" s="10"/>
      <c r="J30" s="10"/>
      <c r="L30" s="10"/>
      <c r="N30" s="10"/>
      <c r="P30" s="10"/>
      <c r="R30" s="19"/>
      <c r="S30" s="20"/>
      <c r="T30" s="20"/>
      <c r="U30" s="20"/>
      <c r="V30" s="20"/>
      <c r="W30" s="20"/>
      <c r="X30" s="21"/>
      <c r="Z30" s="10"/>
      <c r="AB30" s="10"/>
      <c r="AD30" s="11"/>
    </row>
    <row r="31" spans="28:30" ht="12.75">
      <c r="AB31" s="23" t="s">
        <v>29</v>
      </c>
      <c r="AD31" s="61">
        <f>SUM(AD7:AD30)</f>
        <v>97831.01388888888</v>
      </c>
    </row>
    <row r="32" spans="2:26" ht="13.5" thickBot="1">
      <c r="B32" s="5" t="s">
        <v>45</v>
      </c>
      <c r="S32" s="132" t="s">
        <v>28</v>
      </c>
      <c r="T32" s="132"/>
      <c r="U32" s="132"/>
      <c r="V32" s="132"/>
      <c r="W32" s="132"/>
      <c r="X32" s="6"/>
      <c r="Y32" s="6"/>
      <c r="Z32" s="6"/>
    </row>
    <row r="33" spans="1:30" ht="24">
      <c r="A33" s="3"/>
      <c r="B33" s="12" t="s">
        <v>30</v>
      </c>
      <c r="C33" s="12"/>
      <c r="D33" s="3"/>
      <c r="E33" s="3"/>
      <c r="F33" s="3"/>
      <c r="G33" s="3"/>
      <c r="H33" s="3" t="s">
        <v>18</v>
      </c>
      <c r="I33" s="3"/>
      <c r="J33" s="3"/>
      <c r="K33" s="3"/>
      <c r="L33" s="3"/>
      <c r="M33" s="3"/>
      <c r="N33" s="3" t="s">
        <v>20</v>
      </c>
      <c r="O33" s="3"/>
      <c r="P33" s="3" t="s">
        <v>19</v>
      </c>
      <c r="Q33" s="3"/>
      <c r="R33" s="13"/>
      <c r="S33" s="14" t="s">
        <v>22</v>
      </c>
      <c r="T33" s="15"/>
      <c r="U33" s="14" t="s">
        <v>23</v>
      </c>
      <c r="V33" s="15"/>
      <c r="W33" s="14" t="s">
        <v>24</v>
      </c>
      <c r="X33" s="16"/>
      <c r="Y33" s="3"/>
      <c r="Z33" s="4" t="s">
        <v>25</v>
      </c>
      <c r="AA33" s="4"/>
      <c r="AB33" s="4" t="s">
        <v>26</v>
      </c>
      <c r="AC33" s="3"/>
      <c r="AD33" s="3" t="s">
        <v>27</v>
      </c>
    </row>
    <row r="34" spans="18:24" ht="4.5" customHeight="1">
      <c r="R34" s="17"/>
      <c r="S34" s="10"/>
      <c r="T34" s="10"/>
      <c r="U34" s="10"/>
      <c r="V34" s="10"/>
      <c r="W34" s="10"/>
      <c r="X34" s="18"/>
    </row>
    <row r="35" spans="1:30" ht="12.75">
      <c r="A35" s="8"/>
      <c r="B35" s="65"/>
      <c r="D35" s="10"/>
      <c r="F35" s="124" t="s">
        <v>31</v>
      </c>
      <c r="G35" s="124"/>
      <c r="H35" s="124"/>
      <c r="I35" s="124"/>
      <c r="J35" s="124"/>
      <c r="K35" s="124"/>
      <c r="L35" s="124"/>
      <c r="N35" s="66"/>
      <c r="P35" s="67"/>
      <c r="R35" s="17"/>
      <c r="S35" s="65"/>
      <c r="T35" s="10"/>
      <c r="U35" s="65"/>
      <c r="V35" s="10"/>
      <c r="W35" s="65"/>
      <c r="X35" s="18"/>
      <c r="Z35" s="61" t="str">
        <f>IF(NOT((ISBLANK(P35))),IF((OR(AND(ISBLANK(S35),ISBLANK(U35),ISBLANK(W35)),(S35+U35+W35)=0)),P35*0,IF((AND((S35&gt;0),((U35+W35)&gt;0))),"error",IF((S35&gt;0),(P35*(S35/12)),(P35*((U35+W35)/9))))),"empty")</f>
        <v>empty</v>
      </c>
      <c r="AA35" s="62"/>
      <c r="AB35" s="63">
        <f>IF(OR(ISBLANK(Z35),Z35="empty",Z35="error"),"",(IF(ISBLANK(N35),0,N35))*Z35)</f>
      </c>
      <c r="AC35" s="62"/>
      <c r="AD35" s="61">
        <f>IF(OR(ISBLANK(Z35),Z35="empty",Z35="error",ISBLANK(AB35)),"",Z35+AB35)</f>
      </c>
    </row>
    <row r="36" spans="1:30" ht="4.5" customHeight="1">
      <c r="A36" s="8"/>
      <c r="D36" s="10"/>
      <c r="N36" s="64"/>
      <c r="P36" s="62"/>
      <c r="R36" s="17"/>
      <c r="S36" s="10"/>
      <c r="T36" s="10"/>
      <c r="U36" s="10"/>
      <c r="V36" s="10"/>
      <c r="W36" s="10"/>
      <c r="X36" s="18"/>
      <c r="Z36" s="62"/>
      <c r="AA36" s="62"/>
      <c r="AB36" s="62"/>
      <c r="AC36" s="62"/>
      <c r="AD36" s="62"/>
    </row>
    <row r="37" spans="1:30" ht="12.75">
      <c r="A37" s="8"/>
      <c r="B37" s="65">
        <v>1</v>
      </c>
      <c r="D37" s="10"/>
      <c r="F37" s="124" t="s">
        <v>32</v>
      </c>
      <c r="G37" s="124"/>
      <c r="H37" s="124"/>
      <c r="I37" s="124"/>
      <c r="J37" s="124"/>
      <c r="K37" s="124"/>
      <c r="L37" s="124"/>
      <c r="N37" s="66"/>
      <c r="P37" s="67">
        <v>36050</v>
      </c>
      <c r="R37" s="17"/>
      <c r="S37" s="65">
        <v>12</v>
      </c>
      <c r="T37" s="10"/>
      <c r="U37" s="65"/>
      <c r="V37" s="10"/>
      <c r="W37" s="65"/>
      <c r="X37" s="18"/>
      <c r="Z37" s="61">
        <f>IF(NOT((ISBLANK(P37))),IF((OR(AND(ISBLANK(S37),ISBLANK(U37),ISBLANK(W37)),(S37+U37+W37)=0)),P37*0,IF((AND((S37&gt;0),((U37+W37)&gt;0))),"error",IF((S37&gt;0),(P37*(S37/12)),(P37*((U37+W37)/9))))),"empty")</f>
        <v>36050</v>
      </c>
      <c r="AA37" s="62"/>
      <c r="AB37" s="63">
        <f>IF(OR(ISBLANK(Z37),Z37="empty",Z37="error"),"",(IF(ISBLANK(N37),0,N37))*Z37)</f>
        <v>0</v>
      </c>
      <c r="AC37" s="62"/>
      <c r="AD37" s="61">
        <f>IF(OR(ISBLANK(Z37),Z37="empty",Z37="error",ISBLANK(AB37)),"",Z37+AB37)</f>
        <v>36050</v>
      </c>
    </row>
    <row r="38" spans="1:30" ht="4.5" customHeight="1">
      <c r="A38" s="8"/>
      <c r="D38" s="10"/>
      <c r="N38" s="64"/>
      <c r="P38" s="62"/>
      <c r="R38" s="17"/>
      <c r="S38" s="10"/>
      <c r="T38" s="10"/>
      <c r="U38" s="10"/>
      <c r="V38" s="10"/>
      <c r="W38" s="10"/>
      <c r="X38" s="18"/>
      <c r="Z38" s="62"/>
      <c r="AA38" s="62"/>
      <c r="AB38" s="62"/>
      <c r="AC38" s="62"/>
      <c r="AD38" s="62"/>
    </row>
    <row r="39" spans="1:30" ht="12.75">
      <c r="A39" s="8"/>
      <c r="B39" s="65"/>
      <c r="D39" s="10"/>
      <c r="F39" s="124" t="s">
        <v>33</v>
      </c>
      <c r="G39" s="124"/>
      <c r="H39" s="124"/>
      <c r="I39" s="124"/>
      <c r="J39" s="124"/>
      <c r="K39" s="124"/>
      <c r="L39" s="124"/>
      <c r="N39" s="66"/>
      <c r="P39" s="67"/>
      <c r="R39" s="17"/>
      <c r="S39" s="65"/>
      <c r="T39" s="10"/>
      <c r="U39" s="65"/>
      <c r="V39" s="10"/>
      <c r="W39" s="65"/>
      <c r="X39" s="18"/>
      <c r="Z39" s="61" t="str">
        <f>IF(NOT((ISBLANK(P39))),IF((OR(AND(ISBLANK(S39),ISBLANK(U39),ISBLANK(W39)),(S39+U39+W39)=0)),P39*0,IF((AND((S39&gt;0),((U39+W39)&gt;0))),"error",IF((S39&gt;0),(P39*(S39/12)),(P39*((U39+W39)/9))))),"empty")</f>
        <v>empty</v>
      </c>
      <c r="AA39" s="62"/>
      <c r="AB39" s="63">
        <f>IF(OR(ISBLANK(Z39),Z39="empty",Z39="error"),"",(IF(ISBLANK(N39),0,N39))*Z39)</f>
      </c>
      <c r="AC39" s="62"/>
      <c r="AD39" s="61">
        <f>IF(OR(ISBLANK(Z39),Z39="empty",Z39="error",ISBLANK(AB39)),"",Z39+AB39)</f>
      </c>
    </row>
    <row r="40" spans="1:30" ht="4.5" customHeight="1">
      <c r="A40" s="8"/>
      <c r="D40" s="10"/>
      <c r="N40" s="64"/>
      <c r="P40" s="62"/>
      <c r="R40" s="17"/>
      <c r="S40" s="10"/>
      <c r="T40" s="10"/>
      <c r="U40" s="10"/>
      <c r="V40" s="10"/>
      <c r="W40" s="10"/>
      <c r="X40" s="18"/>
      <c r="Z40" s="62"/>
      <c r="AA40" s="62"/>
      <c r="AB40" s="62"/>
      <c r="AC40" s="62"/>
      <c r="AD40" s="62"/>
    </row>
    <row r="41" spans="1:30" ht="12.75">
      <c r="A41" s="8"/>
      <c r="B41" s="65"/>
      <c r="D41" s="10"/>
      <c r="F41" s="124" t="s">
        <v>34</v>
      </c>
      <c r="G41" s="124"/>
      <c r="H41" s="124"/>
      <c r="I41" s="124"/>
      <c r="J41" s="124"/>
      <c r="K41" s="124"/>
      <c r="L41" s="124"/>
      <c r="N41" s="66"/>
      <c r="P41" s="67"/>
      <c r="R41" s="17"/>
      <c r="S41" s="65"/>
      <c r="T41" s="10"/>
      <c r="U41" s="65"/>
      <c r="V41" s="10"/>
      <c r="W41" s="65"/>
      <c r="X41" s="18"/>
      <c r="Z41" s="61" t="str">
        <f>IF(NOT((ISBLANK(P41))),IF((OR(AND(ISBLANK(S41),ISBLANK(U41),ISBLANK(W41)),(S41+U41+W41)=0)),P41*0,IF((AND((S41&gt;0),((U41+W41)&gt;0))),"error",IF((S41&gt;0),(P41*(S41/12)),(P41*((U41+W41)/9))))),"empty")</f>
        <v>empty</v>
      </c>
      <c r="AA41" s="62"/>
      <c r="AB41" s="63">
        <f>IF(OR(ISBLANK(Z41),Z41="empty",Z41="error"),"",(IF(ISBLANK(N41),0,N41))*Z41)</f>
      </c>
      <c r="AC41" s="62"/>
      <c r="AD41" s="61">
        <f>IF(OR(ISBLANK(Z41),Z41="empty",Z41="error",ISBLANK(AB41)),"",Z41+AB41)</f>
      </c>
    </row>
    <row r="42" spans="1:30" ht="4.5" customHeight="1">
      <c r="A42" s="8"/>
      <c r="D42" s="10"/>
      <c r="N42" s="64"/>
      <c r="P42" s="62"/>
      <c r="R42" s="17"/>
      <c r="S42" s="10"/>
      <c r="T42" s="10"/>
      <c r="U42" s="10"/>
      <c r="V42" s="10"/>
      <c r="W42" s="10"/>
      <c r="X42" s="18"/>
      <c r="Z42" s="62"/>
      <c r="AA42" s="62"/>
      <c r="AB42" s="62"/>
      <c r="AC42" s="62"/>
      <c r="AD42" s="62"/>
    </row>
    <row r="43" spans="1:30" ht="12.75">
      <c r="A43" s="8"/>
      <c r="B43" s="65"/>
      <c r="D43" s="10"/>
      <c r="F43" s="125"/>
      <c r="G43" s="126"/>
      <c r="H43" s="126"/>
      <c r="I43" s="126"/>
      <c r="J43" s="126"/>
      <c r="K43" s="126"/>
      <c r="L43" s="127"/>
      <c r="N43" s="66"/>
      <c r="P43" s="67"/>
      <c r="R43" s="17"/>
      <c r="S43" s="65"/>
      <c r="T43" s="10"/>
      <c r="U43" s="65"/>
      <c r="V43" s="10"/>
      <c r="W43" s="65"/>
      <c r="X43" s="18"/>
      <c r="Z43" s="61" t="str">
        <f>IF(NOT((ISBLANK(P43))),IF((OR(AND(ISBLANK(S43),ISBLANK(U43),ISBLANK(W43)),(S43+U43+W43)=0)),P43*0,IF((AND((S43&gt;0),((U43+W43)&gt;0))),"error",IF((S43&gt;0),(P43*(S43/12)),(P43*((U43+W43)/9))))),"empty")</f>
        <v>empty</v>
      </c>
      <c r="AA43" s="62"/>
      <c r="AB43" s="63">
        <f>IF(OR(ISBLANK(Z43),Z43="empty",Z43="error"),"",(IF(ISBLANK(N43),0,N43))*Z43)</f>
      </c>
      <c r="AC43" s="62"/>
      <c r="AD43" s="61">
        <f>IF(OR(ISBLANK(Z43),Z43="empty",Z43="error",ISBLANK(AB43)),"",Z43+AB43)</f>
      </c>
    </row>
    <row r="44" spans="1:30" ht="4.5" customHeight="1">
      <c r="A44" s="8"/>
      <c r="D44" s="10"/>
      <c r="N44" s="64"/>
      <c r="P44" s="62"/>
      <c r="R44" s="17"/>
      <c r="S44" s="10"/>
      <c r="T44" s="10"/>
      <c r="U44" s="10"/>
      <c r="V44" s="10"/>
      <c r="W44" s="10"/>
      <c r="X44" s="18"/>
      <c r="Z44" s="62"/>
      <c r="AA44" s="62"/>
      <c r="AB44" s="62"/>
      <c r="AC44" s="62"/>
      <c r="AD44" s="62"/>
    </row>
    <row r="45" spans="1:30" ht="12.75">
      <c r="A45" s="8"/>
      <c r="B45" s="65">
        <v>1</v>
      </c>
      <c r="D45" s="10"/>
      <c r="F45" s="128" t="s">
        <v>145</v>
      </c>
      <c r="G45" s="126"/>
      <c r="H45" s="126"/>
      <c r="I45" s="126"/>
      <c r="J45" s="126"/>
      <c r="K45" s="126"/>
      <c r="L45" s="127"/>
      <c r="N45" s="66">
        <v>0.345</v>
      </c>
      <c r="P45" s="67">
        <v>43260</v>
      </c>
      <c r="R45" s="17"/>
      <c r="S45" s="65">
        <v>6</v>
      </c>
      <c r="T45" s="10"/>
      <c r="U45" s="65"/>
      <c r="V45" s="10"/>
      <c r="W45" s="65"/>
      <c r="X45" s="18"/>
      <c r="Z45" s="61">
        <f>IF(NOT((ISBLANK(P45))),IF((OR(AND(ISBLANK(S45),ISBLANK(U45),ISBLANK(W45)),(S45+U45+W45)=0)),P45*0,IF((AND((S45&gt;0),((U45+W45)&gt;0))),"error",IF((S45&gt;0),(P45*(S45/12)),(P45*((U45+W45)/9))))),"empty")</f>
        <v>21630</v>
      </c>
      <c r="AA45" s="62"/>
      <c r="AB45" s="63">
        <f>IF(OR(ISBLANK(Z45),Z45="empty",Z45="error"),"",(IF(ISBLANK(N45),0,N45))*Z45)</f>
        <v>7462.349999999999</v>
      </c>
      <c r="AC45" s="62"/>
      <c r="AD45" s="61">
        <f>IF(OR(ISBLANK(Z45),Z45="empty",Z45="error",ISBLANK(AB45)),"",Z45+AB45)</f>
        <v>29092.35</v>
      </c>
    </row>
    <row r="46" spans="1:30" ht="4.5" customHeight="1">
      <c r="A46" s="8"/>
      <c r="D46" s="10"/>
      <c r="N46" s="64"/>
      <c r="P46" s="62"/>
      <c r="R46" s="17"/>
      <c r="S46" s="10"/>
      <c r="T46" s="10"/>
      <c r="U46" s="10"/>
      <c r="V46" s="10"/>
      <c r="W46" s="10"/>
      <c r="X46" s="18"/>
      <c r="Z46" s="62"/>
      <c r="AA46" s="62"/>
      <c r="AB46" s="62"/>
      <c r="AC46" s="62"/>
      <c r="AD46" s="62"/>
    </row>
    <row r="47" spans="1:30" ht="12.75">
      <c r="A47" s="8"/>
      <c r="B47" s="65"/>
      <c r="D47" s="10"/>
      <c r="F47" s="125"/>
      <c r="G47" s="126"/>
      <c r="H47" s="126"/>
      <c r="I47" s="126"/>
      <c r="J47" s="126"/>
      <c r="K47" s="126"/>
      <c r="L47" s="127"/>
      <c r="N47" s="66"/>
      <c r="P47" s="67"/>
      <c r="R47" s="17"/>
      <c r="S47" s="65"/>
      <c r="T47" s="10"/>
      <c r="U47" s="65"/>
      <c r="V47" s="10"/>
      <c r="W47" s="65"/>
      <c r="X47" s="18"/>
      <c r="Z47" s="61" t="str">
        <f>IF(NOT((ISBLANK(P47))),IF((OR(AND(ISBLANK(S47),ISBLANK(U47),ISBLANK(W47)),(S47+U47+W47)=0)),P47*0,IF((AND((S47&gt;0),((U47+W47)&gt;0))),"error",IF((S47&gt;0),(P47*(S47/12)),(P47*((U47+W47)/9))))),"empty")</f>
        <v>empty</v>
      </c>
      <c r="AA47" s="62"/>
      <c r="AB47" s="63">
        <f>IF(OR(ISBLANK(Z47),Z47="empty",Z47="error"),"",(IF(ISBLANK(N47),0,N47))*Z47)</f>
      </c>
      <c r="AC47" s="62"/>
      <c r="AD47" s="61">
        <f>IF(OR(ISBLANK(Z47),Z47="empty",Z47="error",ISBLANK(AB47)),"",Z47+AB47)</f>
      </c>
    </row>
    <row r="48" spans="1:30" ht="4.5" customHeight="1">
      <c r="A48" s="8"/>
      <c r="D48" s="10"/>
      <c r="N48" s="64"/>
      <c r="P48" s="62"/>
      <c r="R48" s="17"/>
      <c r="S48" s="10"/>
      <c r="T48" s="10"/>
      <c r="U48" s="10"/>
      <c r="V48" s="10"/>
      <c r="W48" s="10"/>
      <c r="X48" s="18"/>
      <c r="Z48" s="62"/>
      <c r="AA48" s="62"/>
      <c r="AB48" s="62"/>
      <c r="AC48" s="62"/>
      <c r="AD48" s="62"/>
    </row>
    <row r="49" spans="1:30" ht="12.75">
      <c r="A49" s="8"/>
      <c r="B49" s="65"/>
      <c r="D49" s="10"/>
      <c r="F49" s="125"/>
      <c r="G49" s="126"/>
      <c r="H49" s="126"/>
      <c r="I49" s="126"/>
      <c r="J49" s="126"/>
      <c r="K49" s="126"/>
      <c r="L49" s="127"/>
      <c r="N49" s="66"/>
      <c r="P49" s="67"/>
      <c r="R49" s="17"/>
      <c r="S49" s="65"/>
      <c r="T49" s="10"/>
      <c r="U49" s="65"/>
      <c r="V49" s="10"/>
      <c r="W49" s="65"/>
      <c r="X49" s="18"/>
      <c r="Z49" s="61" t="str">
        <f>IF(NOT((ISBLANK(P49))),IF((OR(AND(ISBLANK(S49),ISBLANK(U49),ISBLANK(W49)),(S49+U49+W49)=0)),P49*0,IF((AND((S49&gt;0),((U49+W49)&gt;0))),"error",IF((S49&gt;0),(P49*(S49/12)),(P49*((U49+W49)/9))))),"empty")</f>
        <v>empty</v>
      </c>
      <c r="AA49" s="62"/>
      <c r="AB49" s="63">
        <f>IF(OR(ISBLANK(Z49),Z49="empty",Z49="error"),"",(IF(ISBLANK(N49),0,N49))*Z49)</f>
      </c>
      <c r="AC49" s="62"/>
      <c r="AD49" s="61">
        <f>IF(OR(ISBLANK(Z49),Z49="empty",Z49="error",ISBLANK(AB49)),"",Z49+AB49)</f>
      </c>
    </row>
    <row r="50" spans="1:30" ht="4.5" customHeight="1">
      <c r="A50" s="8"/>
      <c r="D50" s="10"/>
      <c r="N50" s="64"/>
      <c r="P50" s="62"/>
      <c r="R50" s="17"/>
      <c r="S50" s="10"/>
      <c r="T50" s="10"/>
      <c r="U50" s="10"/>
      <c r="V50" s="10"/>
      <c r="W50" s="10"/>
      <c r="X50" s="18"/>
      <c r="Z50" s="62"/>
      <c r="AA50" s="62"/>
      <c r="AB50" s="62"/>
      <c r="AC50" s="62"/>
      <c r="AD50" s="62"/>
    </row>
    <row r="51" spans="1:30" ht="12.75">
      <c r="A51" s="8"/>
      <c r="B51" s="65"/>
      <c r="D51" s="10"/>
      <c r="F51" s="125"/>
      <c r="G51" s="126"/>
      <c r="H51" s="126"/>
      <c r="I51" s="126"/>
      <c r="J51" s="126"/>
      <c r="K51" s="126"/>
      <c r="L51" s="127"/>
      <c r="N51" s="66"/>
      <c r="P51" s="67"/>
      <c r="R51" s="17"/>
      <c r="S51" s="65"/>
      <c r="T51" s="10"/>
      <c r="U51" s="65"/>
      <c r="V51" s="10"/>
      <c r="W51" s="65"/>
      <c r="X51" s="18"/>
      <c r="Z51" s="61" t="str">
        <f>IF(NOT((ISBLANK(P51))),IF((OR(AND(ISBLANK(S51),ISBLANK(U51),ISBLANK(W51)),(S51+U51+W51)=0)),P51*0,IF((AND((S51&gt;0),((U51+W51)&gt;0))),"error",IF((S51&gt;0),(P51*(S51/12)),(P51*((U51+W51)/9))))),"empty")</f>
        <v>empty</v>
      </c>
      <c r="AA51" s="62"/>
      <c r="AB51" s="63">
        <f>IF(OR(ISBLANK(Z51),Z51="empty",Z51="error"),"",(IF(ISBLANK(N51),0,N51))*Z51)</f>
      </c>
      <c r="AC51" s="62"/>
      <c r="AD51" s="61">
        <f>IF(OR(ISBLANK(Z51),Z51="empty",Z51="error",ISBLANK(AB51)),"",Z51+AB51)</f>
      </c>
    </row>
    <row r="52" spans="1:30" ht="4.5" customHeight="1">
      <c r="A52" s="8"/>
      <c r="D52" s="10"/>
      <c r="N52" s="64"/>
      <c r="P52" s="62"/>
      <c r="R52" s="17"/>
      <c r="S52" s="10"/>
      <c r="T52" s="10"/>
      <c r="U52" s="10"/>
      <c r="V52" s="10"/>
      <c r="W52" s="10"/>
      <c r="X52" s="18"/>
      <c r="Z52" s="62"/>
      <c r="AA52" s="62"/>
      <c r="AB52" s="62"/>
      <c r="AC52" s="62"/>
      <c r="AD52" s="62"/>
    </row>
    <row r="53" spans="1:30" ht="12.75">
      <c r="A53" s="8"/>
      <c r="B53" s="65"/>
      <c r="D53" s="10"/>
      <c r="F53" s="125"/>
      <c r="G53" s="126"/>
      <c r="H53" s="126"/>
      <c r="I53" s="126"/>
      <c r="J53" s="126"/>
      <c r="K53" s="126"/>
      <c r="L53" s="127"/>
      <c r="N53" s="66"/>
      <c r="P53" s="67"/>
      <c r="R53" s="17"/>
      <c r="S53" s="65"/>
      <c r="T53" s="10"/>
      <c r="U53" s="65"/>
      <c r="V53" s="10"/>
      <c r="W53" s="65"/>
      <c r="X53" s="18"/>
      <c r="Z53" s="61" t="str">
        <f>IF(NOT((ISBLANK(P53))),IF((OR(AND(ISBLANK(S53),ISBLANK(U53),ISBLANK(W53)),(S53+U53+W53)=0)),P53*0,IF((AND((S53&gt;0),((U53+W53)&gt;0))),"error",IF((S53&gt;0),(P53*(S53/12)),(P53*((U53+W53)/9))))),"empty")</f>
        <v>empty</v>
      </c>
      <c r="AA53" s="62"/>
      <c r="AB53" s="63">
        <f>IF(OR(ISBLANK(Z53),Z53="empty",Z53="error"),"",(IF(ISBLANK(N53),0,N53))*Z53)</f>
      </c>
      <c r="AC53" s="62"/>
      <c r="AD53" s="61">
        <f>IF(OR(ISBLANK(Z53),Z53="empty",Z53="error",ISBLANK(AB53)),"",Z53+AB53)</f>
      </c>
    </row>
    <row r="54" spans="1:30" ht="4.5" customHeight="1">
      <c r="A54" s="8"/>
      <c r="D54" s="10"/>
      <c r="N54" s="64"/>
      <c r="P54" s="62"/>
      <c r="R54" s="17"/>
      <c r="S54" s="10"/>
      <c r="T54" s="10"/>
      <c r="U54" s="10"/>
      <c r="V54" s="10"/>
      <c r="W54" s="10"/>
      <c r="X54" s="18"/>
      <c r="Z54" s="62"/>
      <c r="AA54" s="62"/>
      <c r="AB54" s="62"/>
      <c r="AC54" s="62"/>
      <c r="AD54" s="62"/>
    </row>
    <row r="55" spans="1:30" ht="12.75">
      <c r="A55" s="8"/>
      <c r="B55" s="65"/>
      <c r="D55" s="10"/>
      <c r="F55" s="125"/>
      <c r="G55" s="126"/>
      <c r="H55" s="126"/>
      <c r="I55" s="126"/>
      <c r="J55" s="126"/>
      <c r="K55" s="126"/>
      <c r="L55" s="127"/>
      <c r="N55" s="66"/>
      <c r="P55" s="67"/>
      <c r="R55" s="17"/>
      <c r="S55" s="65"/>
      <c r="T55" s="10"/>
      <c r="U55" s="65"/>
      <c r="V55" s="10"/>
      <c r="W55" s="65"/>
      <c r="X55" s="18"/>
      <c r="Z55" s="61" t="str">
        <f>IF(NOT((ISBLANK(P55))),IF((OR(AND(ISBLANK(S55),ISBLANK(U55),ISBLANK(W55)),(S55+U55+W55)=0)),P55*0,IF((AND((S55&gt;0),((U55+W55)&gt;0))),"error",IF((S55&gt;0),(P55*(S55/12)),(P55*((U55+W55)/9))))),"empty")</f>
        <v>empty</v>
      </c>
      <c r="AA55" s="62"/>
      <c r="AB55" s="63">
        <f>IF(OR(ISBLANK(Z55),Z55="empty",Z55="error"),"",(IF(ISBLANK(N55),0,N55))*Z55)</f>
      </c>
      <c r="AC55" s="62"/>
      <c r="AD55" s="61">
        <f>IF(OR(ISBLANK(Z55),Z55="empty",Z55="error",ISBLANK(AB55)),"",Z55+AB55)</f>
      </c>
    </row>
    <row r="56" spans="1:30" ht="4.5" customHeight="1" thickBot="1">
      <c r="A56" s="8"/>
      <c r="B56" s="10"/>
      <c r="D56" s="10"/>
      <c r="F56" s="10"/>
      <c r="H56" s="10"/>
      <c r="J56" s="10"/>
      <c r="L56" s="10"/>
      <c r="N56" s="10"/>
      <c r="P56" s="10"/>
      <c r="R56" s="19"/>
      <c r="S56" s="20"/>
      <c r="T56" s="20"/>
      <c r="U56" s="20"/>
      <c r="V56" s="20"/>
      <c r="W56" s="20"/>
      <c r="X56" s="21"/>
      <c r="Z56" s="10"/>
      <c r="AB56" s="10"/>
      <c r="AD56" s="11"/>
    </row>
    <row r="57" spans="2:30" ht="12.75">
      <c r="B57" s="9">
        <f>SUM(B35:B55)</f>
        <v>2</v>
      </c>
      <c r="D57" s="5" t="s">
        <v>37</v>
      </c>
      <c r="AA57" s="25"/>
      <c r="AB57" s="22" t="s">
        <v>35</v>
      </c>
      <c r="AD57" s="61">
        <f>SUM(AD35:AD56)</f>
        <v>65142.35</v>
      </c>
    </row>
    <row r="58" ht="4.5" customHeight="1"/>
    <row r="59" spans="28:30" ht="15">
      <c r="AB59" s="26" t="s">
        <v>36</v>
      </c>
      <c r="AD59" s="61">
        <f>SUM(AD57,AD31)</f>
        <v>162973.36388888888</v>
      </c>
    </row>
    <row r="61" ht="13.5" thickBot="1"/>
    <row r="62" spans="13:24" ht="10.5" customHeight="1"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1"/>
    </row>
    <row r="63" spans="13:24" ht="23.25" customHeight="1">
      <c r="M63" s="17"/>
      <c r="N63" s="123" t="s">
        <v>43</v>
      </c>
      <c r="O63" s="123"/>
      <c r="P63" s="123"/>
      <c r="Q63" s="123"/>
      <c r="R63" s="123"/>
      <c r="S63" s="123"/>
      <c r="T63" s="123"/>
      <c r="U63" s="123"/>
      <c r="V63" s="123"/>
      <c r="W63" s="123"/>
      <c r="X63" s="18"/>
    </row>
    <row r="64" spans="13:24" ht="12.75">
      <c r="M64" s="17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8"/>
    </row>
    <row r="65" spans="13:24" ht="26.25">
      <c r="M65" s="17"/>
      <c r="N65" s="32" t="s">
        <v>38</v>
      </c>
      <c r="O65" s="32"/>
      <c r="P65" s="32" t="s">
        <v>39</v>
      </c>
      <c r="Q65" s="32"/>
      <c r="R65" s="32"/>
      <c r="S65" s="33" t="s">
        <v>22</v>
      </c>
      <c r="T65" s="32"/>
      <c r="U65" s="33" t="s">
        <v>23</v>
      </c>
      <c r="V65" s="32"/>
      <c r="W65" s="33" t="s">
        <v>24</v>
      </c>
      <c r="X65" s="18"/>
    </row>
    <row r="66" spans="13:24" ht="4.5" customHeight="1">
      <c r="M66" s="17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8"/>
    </row>
    <row r="67" spans="13:24" ht="12.75">
      <c r="M67" s="17"/>
      <c r="N67" s="65"/>
      <c r="O67" s="10"/>
      <c r="P67" s="68"/>
      <c r="Q67" s="10"/>
      <c r="R67" s="10"/>
      <c r="S67" s="9">
        <f>IF(N67="Annual",12*P67,0)</f>
        <v>0</v>
      </c>
      <c r="T67" s="10"/>
      <c r="U67" s="9">
        <f>IF(N67="Academic",9*P67,0)</f>
        <v>0</v>
      </c>
      <c r="V67" s="10"/>
      <c r="W67" s="9">
        <f>IF(N67="Summer",3*P67,0)</f>
        <v>0</v>
      </c>
      <c r="X67" s="18"/>
    </row>
    <row r="68" spans="13:24" ht="13.5" thickBot="1">
      <c r="M68" s="19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1"/>
    </row>
    <row r="69" ht="12.75">
      <c r="N69" s="28" t="s">
        <v>40</v>
      </c>
    </row>
    <row r="70" ht="12.75">
      <c r="N70" s="28" t="s">
        <v>41</v>
      </c>
    </row>
    <row r="71" ht="12.75">
      <c r="N71" s="28" t="s">
        <v>42</v>
      </c>
    </row>
  </sheetData>
  <sheetProtection sheet="1" objects="1" scenarios="1" selectLockedCells="1"/>
  <mergeCells count="15">
    <mergeCell ref="F43:L43"/>
    <mergeCell ref="F45:L45"/>
    <mergeCell ref="F47:L47"/>
    <mergeCell ref="F49:L49"/>
    <mergeCell ref="F51:L51"/>
    <mergeCell ref="A1:AD1"/>
    <mergeCell ref="S4:W4"/>
    <mergeCell ref="S32:W32"/>
    <mergeCell ref="F53:L53"/>
    <mergeCell ref="F55:L55"/>
    <mergeCell ref="N63:W63"/>
    <mergeCell ref="F35:L35"/>
    <mergeCell ref="F37:L37"/>
    <mergeCell ref="F39:L39"/>
    <mergeCell ref="F41:L41"/>
  </mergeCells>
  <conditionalFormatting sqref="Z7:Z29">
    <cfRule type="cellIs" priority="1" dxfId="1" operator="equal" stopIfTrue="1">
      <formula>"empty"</formula>
    </cfRule>
    <cfRule type="cellIs" priority="2" dxfId="2" operator="equal" stopIfTrue="1">
      <formula>"error"</formula>
    </cfRule>
    <cfRule type="cellIs" priority="3" dxfId="0" operator="greaterThan" stopIfTrue="1">
      <formula>0</formula>
    </cfRule>
  </conditionalFormatting>
  <conditionalFormatting sqref="Z35:Z55">
    <cfRule type="cellIs" priority="4" dxfId="2" operator="equal" stopIfTrue="1">
      <formula>"error"</formula>
    </cfRule>
    <cfRule type="cellIs" priority="5" dxfId="1" operator="equal" stopIfTrue="1">
      <formula>"empty"</formula>
    </cfRule>
    <cfRule type="cellIs" priority="6" dxfId="0" operator="greaterThan" stopIfTrue="1">
      <formula>0</formula>
    </cfRule>
  </conditionalFormatting>
  <dataValidations count="2">
    <dataValidation type="list" showInputMessage="1" showErrorMessage="1" sqref="N67">
      <formula1>$N$69:$N$71</formula1>
    </dataValidation>
    <dataValidation type="decimal" allowBlank="1" showInputMessage="1" showErrorMessage="1" sqref="N7:N29">
      <formula1>0</formula1>
      <formula2>35</formula2>
    </dataValidation>
  </dataValidations>
  <printOptions/>
  <pageMargins left="0.44" right="0.19" top="0.5" bottom="0.47" header="0.5" footer="0.5"/>
  <pageSetup fitToHeight="1" fitToWidth="1" horizontalDpi="600" verticalDpi="600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1"/>
    <pageSetUpPr fitToPage="1"/>
  </sheetPr>
  <dimension ref="A1:AD71"/>
  <sheetViews>
    <sheetView showGridLines="0" zoomScale="75" zoomScaleNormal="75" zoomScalePageLayoutView="0" workbookViewId="0" topLeftCell="A1">
      <selection activeCell="P15" sqref="P15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1.7109375" style="0" customWidth="1"/>
    <col min="4" max="4" width="13.421875" style="0" customWidth="1"/>
    <col min="5" max="5" width="1.7109375" style="0" customWidth="1"/>
    <col min="6" max="6" width="11.8515625" style="0" customWidth="1"/>
    <col min="7" max="7" width="1.7109375" style="0" customWidth="1"/>
    <col min="8" max="8" width="11.57421875" style="0" customWidth="1"/>
    <col min="9" max="9" width="1.7109375" style="0" customWidth="1"/>
    <col min="10" max="10" width="6.7109375" style="0" customWidth="1"/>
    <col min="11" max="11" width="1.7109375" style="0" customWidth="1"/>
    <col min="12" max="12" width="14.421875" style="0" customWidth="1"/>
    <col min="13" max="13" width="1.7109375" style="0" customWidth="1"/>
    <col min="14" max="14" width="15.28125" style="0" customWidth="1"/>
    <col min="15" max="15" width="1.7109375" style="0" customWidth="1"/>
    <col min="16" max="16" width="14.7109375" style="0" customWidth="1"/>
    <col min="17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11.7109375" style="0" customWidth="1"/>
    <col min="27" max="27" width="1.7109375" style="0" customWidth="1"/>
    <col min="28" max="28" width="11.57421875" style="0" customWidth="1"/>
    <col min="29" max="29" width="1.7109375" style="0" customWidth="1"/>
    <col min="30" max="30" width="20.421875" style="0" customWidth="1"/>
  </cols>
  <sheetData>
    <row r="1" spans="1:30" ht="41.25" customHeight="1">
      <c r="A1" s="129" t="s">
        <v>121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1"/>
    </row>
    <row r="2" spans="28:30" ht="45" customHeight="1">
      <c r="AB2" s="22" t="s">
        <v>124</v>
      </c>
      <c r="AD2" s="24">
        <v>3</v>
      </c>
    </row>
    <row r="3" spans="28:30" ht="45" customHeight="1">
      <c r="AB3" s="23"/>
      <c r="AD3" s="25"/>
    </row>
    <row r="4" spans="2:26" ht="23.25" customHeight="1" thickBot="1">
      <c r="B4" s="5" t="s">
        <v>1</v>
      </c>
      <c r="S4" s="132" t="s">
        <v>28</v>
      </c>
      <c r="T4" s="132"/>
      <c r="U4" s="132"/>
      <c r="V4" s="132"/>
      <c r="W4" s="132"/>
      <c r="X4" s="6"/>
      <c r="Y4" s="6"/>
      <c r="Z4" s="6"/>
    </row>
    <row r="5" spans="1:30" s="1" customFormat="1" ht="33.75" customHeight="1">
      <c r="A5" s="3"/>
      <c r="B5" s="3" t="s">
        <v>14</v>
      </c>
      <c r="C5" s="3"/>
      <c r="D5" s="3" t="s">
        <v>15</v>
      </c>
      <c r="E5" s="3"/>
      <c r="F5" s="3" t="s">
        <v>16</v>
      </c>
      <c r="G5" s="3"/>
      <c r="H5" s="3" t="s">
        <v>17</v>
      </c>
      <c r="I5" s="3"/>
      <c r="J5" s="3" t="s">
        <v>21</v>
      </c>
      <c r="K5" s="3"/>
      <c r="L5" s="3" t="s">
        <v>18</v>
      </c>
      <c r="M5" s="3"/>
      <c r="N5" s="3" t="s">
        <v>20</v>
      </c>
      <c r="O5" s="3"/>
      <c r="P5" s="3" t="s">
        <v>19</v>
      </c>
      <c r="Q5" s="3"/>
      <c r="R5" s="13"/>
      <c r="S5" s="14" t="s">
        <v>22</v>
      </c>
      <c r="T5" s="15"/>
      <c r="U5" s="14" t="s">
        <v>23</v>
      </c>
      <c r="V5" s="15"/>
      <c r="W5" s="14" t="s">
        <v>24</v>
      </c>
      <c r="X5" s="16"/>
      <c r="Y5" s="3"/>
      <c r="Z5" s="4" t="s">
        <v>25</v>
      </c>
      <c r="AA5" s="4"/>
      <c r="AB5" s="4" t="s">
        <v>26</v>
      </c>
      <c r="AC5" s="3"/>
      <c r="AD5" s="3" t="s">
        <v>27</v>
      </c>
    </row>
    <row r="6" spans="18:24" ht="8.25" customHeight="1">
      <c r="R6" s="17"/>
      <c r="S6" s="10"/>
      <c r="T6" s="10"/>
      <c r="U6" s="10"/>
      <c r="V6" s="10"/>
      <c r="W6" s="10"/>
      <c r="X6" s="18"/>
    </row>
    <row r="7" spans="1:30" ht="12.75">
      <c r="A7" s="8" t="s">
        <v>2</v>
      </c>
      <c r="B7" s="65"/>
      <c r="D7" s="88" t="s">
        <v>136</v>
      </c>
      <c r="F7" s="65"/>
      <c r="H7" s="88" t="s">
        <v>137</v>
      </c>
      <c r="J7" s="65"/>
      <c r="L7" s="9" t="s">
        <v>134</v>
      </c>
      <c r="N7" s="66">
        <v>0.0894</v>
      </c>
      <c r="P7" s="67">
        <v>187000</v>
      </c>
      <c r="R7" s="17"/>
      <c r="S7" s="65">
        <v>3</v>
      </c>
      <c r="T7" s="10"/>
      <c r="U7" s="65"/>
      <c r="V7" s="10">
        <v>0</v>
      </c>
      <c r="W7" s="65"/>
      <c r="X7" s="18"/>
      <c r="Z7" s="61">
        <f>IF(NOT((ISBLANK(P7))),IF((OR(AND(ISBLANK(S7),ISBLANK(U7),ISBLANK(W7)),(S7+U7+W7)=0)),P7*0,IF((AND((S7&gt;0),((U7+W7)&gt;0))),"error",IF((S7&gt;0),(P7*(S7/12)),(P7*((U7+W7)/9))))),"empty")</f>
        <v>46750</v>
      </c>
      <c r="AA7" s="62"/>
      <c r="AB7" s="61">
        <f>IF(OR(ISBLANK(Z7),Z7="empty",Z7="error"),"",(IF(ISBLANK(N7),0,(N7)))*Z7)</f>
        <v>4179.45</v>
      </c>
      <c r="AC7" s="62"/>
      <c r="AD7" s="63">
        <f>IF(OR(ISBLANK(Z7),Z7="empty",Z7="error",ISBLANK(AB7)),"",Z7+AB7)</f>
        <v>50929.45</v>
      </c>
    </row>
    <row r="8" spans="1:30" ht="4.5" customHeight="1">
      <c r="A8" s="8"/>
      <c r="N8" s="64"/>
      <c r="P8" s="62"/>
      <c r="R8" s="17"/>
      <c r="S8" s="10"/>
      <c r="T8" s="10"/>
      <c r="U8" s="10"/>
      <c r="V8" s="10"/>
      <c r="W8" s="10"/>
      <c r="X8" s="18"/>
      <c r="Z8" s="62"/>
      <c r="AA8" s="62"/>
      <c r="AB8" s="62"/>
      <c r="AC8" s="62"/>
      <c r="AD8" s="62"/>
    </row>
    <row r="9" spans="1:30" ht="12.75">
      <c r="A9" s="8" t="s">
        <v>3</v>
      </c>
      <c r="B9" s="65"/>
      <c r="D9" s="88" t="s">
        <v>138</v>
      </c>
      <c r="F9" s="65"/>
      <c r="H9" s="88" t="s">
        <v>139</v>
      </c>
      <c r="J9" s="65"/>
      <c r="L9" s="88" t="s">
        <v>140</v>
      </c>
      <c r="N9" s="66">
        <v>0.11</v>
      </c>
      <c r="P9" s="67">
        <v>106090</v>
      </c>
      <c r="R9" s="17"/>
      <c r="S9" s="65"/>
      <c r="T9" s="10"/>
      <c r="U9" s="65"/>
      <c r="V9" s="10"/>
      <c r="W9" s="65">
        <v>1</v>
      </c>
      <c r="X9" s="18"/>
      <c r="Z9" s="61">
        <f>IF(NOT((ISBLANK(P9))),IF((OR(AND(ISBLANK(S9),ISBLANK(U9),ISBLANK(W9)),(S9+U9+W9)=0)),P9*0,IF((AND((S9&gt;0),((U9+W9)&gt;0))),"error",IF((S9&gt;0),(P9*(S9/12)),(P9*((U9+W9)/9))))),"empty")</f>
        <v>11787.777777777777</v>
      </c>
      <c r="AA9" s="62"/>
      <c r="AB9" s="61">
        <f>IF(OR(ISBLANK(Z9),Z9="empty",Z9="error"),"",(IF(ISBLANK(N9),0,(N9)))*Z9)</f>
        <v>1296.6555555555556</v>
      </c>
      <c r="AC9" s="62"/>
      <c r="AD9" s="63">
        <f>IF(OR(ISBLANK(Z9),Z9="empty",Z9="error",ISBLANK(AB9)),"",Z9+AB9)</f>
        <v>13084.433333333332</v>
      </c>
    </row>
    <row r="10" spans="1:30" ht="4.5" customHeight="1">
      <c r="A10" s="8"/>
      <c r="N10" s="64"/>
      <c r="P10" s="62"/>
      <c r="R10" s="17"/>
      <c r="S10" s="10"/>
      <c r="T10" s="10"/>
      <c r="U10" s="10"/>
      <c r="V10" s="10"/>
      <c r="W10" s="10"/>
      <c r="X10" s="18"/>
      <c r="Z10" s="62"/>
      <c r="AA10" s="62"/>
      <c r="AB10" s="62"/>
      <c r="AC10" s="62"/>
      <c r="AD10" s="62"/>
    </row>
    <row r="11" spans="1:30" ht="12.75">
      <c r="A11" s="8" t="s">
        <v>4</v>
      </c>
      <c r="B11" s="65"/>
      <c r="D11" s="88" t="s">
        <v>141</v>
      </c>
      <c r="F11" s="65"/>
      <c r="H11" s="88" t="s">
        <v>139</v>
      </c>
      <c r="J11" s="65"/>
      <c r="L11" s="88" t="s">
        <v>140</v>
      </c>
      <c r="N11" s="66">
        <v>0.283</v>
      </c>
      <c r="P11" s="67">
        <v>106090</v>
      </c>
      <c r="R11" s="17"/>
      <c r="S11" s="65"/>
      <c r="T11" s="10"/>
      <c r="U11" s="65">
        <v>1</v>
      </c>
      <c r="V11" s="10"/>
      <c r="W11" s="65"/>
      <c r="X11" s="18"/>
      <c r="Z11" s="61">
        <f>IF(NOT((ISBLANK(P11))),IF((OR(AND(ISBLANK(S11),ISBLANK(U11),ISBLANK(W11)),(S11+U11+W11)=0)),P11*0,IF((AND((S11&gt;0),((U11+W11)&gt;0))),"error",IF((S11&gt;0),(P11*(S11/12)),(P11*((U11+W11)/9))))),"empty")</f>
        <v>11787.777777777777</v>
      </c>
      <c r="AA11" s="62"/>
      <c r="AB11" s="61">
        <f>IF(OR(ISBLANK(Z11),Z11="empty",Z11="error"),"",(IF(ISBLANK(N11),0,(N11)))*Z11)</f>
        <v>3335.941111111111</v>
      </c>
      <c r="AC11" s="62"/>
      <c r="AD11" s="63">
        <f>IF(OR(ISBLANK(Z11),Z11="empty",Z11="error",ISBLANK(AB11)),"",Z11+AB11)</f>
        <v>15123.718888888889</v>
      </c>
    </row>
    <row r="12" spans="1:30" ht="4.5" customHeight="1">
      <c r="A12" s="8"/>
      <c r="N12" s="64"/>
      <c r="P12" s="62"/>
      <c r="R12" s="17"/>
      <c r="S12" s="10"/>
      <c r="T12" s="10"/>
      <c r="U12" s="10"/>
      <c r="V12" s="10"/>
      <c r="W12" s="10"/>
      <c r="X12" s="18"/>
      <c r="Z12" s="62"/>
      <c r="AA12" s="62"/>
      <c r="AB12" s="62"/>
      <c r="AC12" s="62"/>
      <c r="AD12" s="62"/>
    </row>
    <row r="13" spans="1:30" ht="12.75">
      <c r="A13" s="8" t="s">
        <v>5</v>
      </c>
      <c r="B13" s="65"/>
      <c r="D13" s="88" t="s">
        <v>142</v>
      </c>
      <c r="F13" s="65"/>
      <c r="H13" s="88" t="s">
        <v>143</v>
      </c>
      <c r="J13" s="65"/>
      <c r="L13" s="88" t="s">
        <v>144</v>
      </c>
      <c r="N13" s="66">
        <v>0.2235</v>
      </c>
      <c r="P13" s="67">
        <v>187000</v>
      </c>
      <c r="R13" s="17"/>
      <c r="S13" s="65">
        <v>1</v>
      </c>
      <c r="T13" s="10"/>
      <c r="U13" s="65"/>
      <c r="V13" s="10"/>
      <c r="W13" s="65"/>
      <c r="X13" s="18"/>
      <c r="Z13" s="61">
        <f>IF(NOT((ISBLANK(P13))),IF((OR(AND(ISBLANK(S13),ISBLANK(U13),ISBLANK(W13)),(S13+U13+W13)=0)),P13*0,IF((AND((S13&gt;0),((U13+W13)&gt;0))),"error",IF((S13&gt;0),(P13*(S13/12)),(P13*((U13+W13)/9))))),"empty")</f>
        <v>15583.333333333332</v>
      </c>
      <c r="AA13" s="62"/>
      <c r="AB13" s="61">
        <f>IF(OR(ISBLANK(Z13),Z13="empty",Z13="error"),"",(IF(ISBLANK(N13),0,(N13)))*Z13)</f>
        <v>3482.875</v>
      </c>
      <c r="AC13" s="62"/>
      <c r="AD13" s="63">
        <f>IF(OR(ISBLANK(Z13),Z13="empty",Z13="error",ISBLANK(AB13)),"",Z13+AB13)</f>
        <v>19066.208333333332</v>
      </c>
    </row>
    <row r="14" spans="1:30" ht="4.5" customHeight="1">
      <c r="A14" s="8"/>
      <c r="N14" s="64"/>
      <c r="P14" s="62"/>
      <c r="R14" s="17"/>
      <c r="S14" s="10"/>
      <c r="T14" s="10"/>
      <c r="U14" s="10"/>
      <c r="V14" s="10"/>
      <c r="W14" s="10"/>
      <c r="X14" s="18"/>
      <c r="Z14" s="62"/>
      <c r="AA14" s="62"/>
      <c r="AB14" s="62"/>
      <c r="AC14" s="62"/>
      <c r="AD14" s="62"/>
    </row>
    <row r="15" spans="1:30" ht="12.75">
      <c r="A15" s="8" t="s">
        <v>6</v>
      </c>
      <c r="B15" s="65"/>
      <c r="D15" s="65"/>
      <c r="F15" s="65"/>
      <c r="H15" s="65"/>
      <c r="J15" s="65"/>
      <c r="L15" s="65"/>
      <c r="N15" s="66"/>
      <c r="P15" s="67"/>
      <c r="R15" s="17"/>
      <c r="S15" s="65"/>
      <c r="T15" s="10"/>
      <c r="U15" s="65"/>
      <c r="V15" s="10"/>
      <c r="W15" s="65"/>
      <c r="X15" s="18"/>
      <c r="Z15" s="61" t="str">
        <f>IF(NOT((ISBLANK(P15))),IF((OR(AND(ISBLANK(S15),ISBLANK(U15),ISBLANK(W15)),(S15+U15+W15)=0)),P15*0,IF((AND((S15&gt;0),((U15+W15)&gt;0))),"error",IF((S15&gt;0),(P15*(S15/12)),(P15*((U15+W15)/9))))),"empty")</f>
        <v>empty</v>
      </c>
      <c r="AA15" s="62"/>
      <c r="AB15" s="61">
        <f>IF(OR(ISBLANK(Z15),Z15="empty",Z15="error"),"",(IF(ISBLANK(N15),0,(N15)))*Z15)</f>
      </c>
      <c r="AC15" s="62"/>
      <c r="AD15" s="63">
        <f>IF(OR(ISBLANK(Z15),Z15="empty",Z15="error",ISBLANK(AB15)),"",Z15+AB15)</f>
      </c>
    </row>
    <row r="16" spans="1:30" ht="4.5" customHeight="1">
      <c r="A16" s="8"/>
      <c r="N16" s="64"/>
      <c r="P16" s="62"/>
      <c r="R16" s="17"/>
      <c r="S16" s="10"/>
      <c r="T16" s="10"/>
      <c r="U16" s="10"/>
      <c r="V16" s="10"/>
      <c r="W16" s="10"/>
      <c r="X16" s="18"/>
      <c r="Z16" s="62"/>
      <c r="AA16" s="62"/>
      <c r="AB16" s="62"/>
      <c r="AC16" s="62"/>
      <c r="AD16" s="62"/>
    </row>
    <row r="17" spans="1:30" ht="12.75">
      <c r="A17" s="8" t="s">
        <v>7</v>
      </c>
      <c r="B17" s="65"/>
      <c r="D17" s="65"/>
      <c r="F17" s="65"/>
      <c r="H17" s="65"/>
      <c r="J17" s="65"/>
      <c r="L17" s="65"/>
      <c r="N17" s="66"/>
      <c r="P17" s="67"/>
      <c r="R17" s="17"/>
      <c r="S17" s="65"/>
      <c r="T17" s="10"/>
      <c r="U17" s="65"/>
      <c r="V17" s="10"/>
      <c r="W17" s="65"/>
      <c r="X17" s="18"/>
      <c r="Z17" s="61" t="str">
        <f>IF(NOT((ISBLANK(P17))),IF((OR(AND(ISBLANK(S17),ISBLANK(U17),ISBLANK(W17)),(S17+U17+W17)=0)),P17*0,IF((AND((S17&gt;0),((U17+W17)&gt;0))),"error",IF((S17&gt;0),(P17*(S17/12)),(P17*((U17+W17)/9))))),"empty")</f>
        <v>empty</v>
      </c>
      <c r="AA17" s="62"/>
      <c r="AB17" s="61">
        <f>IF(OR(ISBLANK(Z17),Z17="empty",Z17="error"),"",(IF(ISBLANK(N17),0,(N17)))*Z17)</f>
      </c>
      <c r="AC17" s="62"/>
      <c r="AD17" s="63">
        <f>IF(OR(ISBLANK(Z17),Z17="empty",Z17="error",ISBLANK(AB17)),"",Z17+AB17)</f>
      </c>
    </row>
    <row r="18" spans="1:30" ht="4.5" customHeight="1">
      <c r="A18" s="8"/>
      <c r="N18" s="64"/>
      <c r="P18" s="62"/>
      <c r="R18" s="17"/>
      <c r="S18" s="10"/>
      <c r="T18" s="10"/>
      <c r="U18" s="10"/>
      <c r="V18" s="10"/>
      <c r="W18" s="10"/>
      <c r="X18" s="18"/>
      <c r="Z18" s="62"/>
      <c r="AA18" s="62"/>
      <c r="AB18" s="62"/>
      <c r="AC18" s="62"/>
      <c r="AD18" s="62"/>
    </row>
    <row r="19" spans="1:30" ht="12.75">
      <c r="A19" s="8" t="s">
        <v>8</v>
      </c>
      <c r="B19" s="65"/>
      <c r="D19" s="65"/>
      <c r="F19" s="65"/>
      <c r="H19" s="65"/>
      <c r="J19" s="65"/>
      <c r="L19" s="65"/>
      <c r="N19" s="66"/>
      <c r="P19" s="67"/>
      <c r="R19" s="17"/>
      <c r="S19" s="65"/>
      <c r="T19" s="10"/>
      <c r="U19" s="65"/>
      <c r="V19" s="10"/>
      <c r="W19" s="65"/>
      <c r="X19" s="18"/>
      <c r="Z19" s="61" t="str">
        <f>IF(NOT((ISBLANK(P19))),IF((OR(AND(ISBLANK(S19),ISBLANK(U19),ISBLANK(W19)),(S19+U19+W19)=0)),P19*0,IF((AND((S19&gt;0),((U19+W19)&gt;0))),"error",IF((S19&gt;0),(P19*(S19/12)),(P19*((U19+W19)/9))))),"empty")</f>
        <v>empty</v>
      </c>
      <c r="AA19" s="62"/>
      <c r="AB19" s="61">
        <f>IF(OR(ISBLANK(Z19),Z19="empty",Z19="error"),"",(IF(ISBLANK(N19),0,(N19)))*Z19)</f>
      </c>
      <c r="AC19" s="62"/>
      <c r="AD19" s="63">
        <f>IF(OR(ISBLANK(Z19),Z19="empty",Z19="error",ISBLANK(AB19)),"",Z19+AB19)</f>
      </c>
    </row>
    <row r="20" spans="1:30" ht="4.5" customHeight="1">
      <c r="A20" s="8"/>
      <c r="N20" s="64"/>
      <c r="P20" s="62"/>
      <c r="R20" s="17"/>
      <c r="S20" s="10"/>
      <c r="T20" s="10"/>
      <c r="U20" s="10"/>
      <c r="V20" s="10"/>
      <c r="W20" s="10"/>
      <c r="X20" s="18"/>
      <c r="Z20" s="62"/>
      <c r="AA20" s="62"/>
      <c r="AB20" s="62"/>
      <c r="AC20" s="62"/>
      <c r="AD20" s="62"/>
    </row>
    <row r="21" spans="1:30" ht="12.75">
      <c r="A21" s="8" t="s">
        <v>9</v>
      </c>
      <c r="B21" s="65"/>
      <c r="D21" s="65"/>
      <c r="F21" s="65"/>
      <c r="H21" s="65"/>
      <c r="J21" s="65"/>
      <c r="L21" s="65"/>
      <c r="N21" s="66"/>
      <c r="P21" s="67"/>
      <c r="R21" s="17"/>
      <c r="S21" s="65"/>
      <c r="T21" s="10"/>
      <c r="U21" s="65"/>
      <c r="V21" s="10"/>
      <c r="W21" s="65"/>
      <c r="X21" s="18"/>
      <c r="Z21" s="61" t="str">
        <f>IF(NOT((ISBLANK(P21))),IF((OR(AND(ISBLANK(S21),ISBLANK(U21),ISBLANK(W21)),(S21+U21+W21)=0)),P21*0,IF((AND((S21&gt;0),((U21+W21)&gt;0))),"error",IF((S21&gt;0),(P21*(S21/12)),(P21*((U21+W21)/9))))),"empty")</f>
        <v>empty</v>
      </c>
      <c r="AA21" s="62"/>
      <c r="AB21" s="61">
        <f>IF(OR(ISBLANK(Z21),Z21="empty",Z21="error"),"",(IF(ISBLANK(N21),0,(N21)))*Z21)</f>
      </c>
      <c r="AC21" s="62"/>
      <c r="AD21" s="63">
        <f>IF(OR(ISBLANK(Z21),Z21="empty",Z21="error",ISBLANK(AB21)),"",Z21+AB21)</f>
      </c>
    </row>
    <row r="22" spans="1:30" ht="4.5" customHeight="1">
      <c r="A22" s="8"/>
      <c r="N22" s="64"/>
      <c r="P22" s="62"/>
      <c r="R22" s="17"/>
      <c r="S22" s="10"/>
      <c r="T22" s="10"/>
      <c r="U22" s="10"/>
      <c r="V22" s="10"/>
      <c r="W22" s="10"/>
      <c r="X22" s="18"/>
      <c r="Z22" s="62"/>
      <c r="AA22" s="62"/>
      <c r="AB22" s="62"/>
      <c r="AC22" s="62"/>
      <c r="AD22" s="62"/>
    </row>
    <row r="23" spans="1:30" ht="12.75">
      <c r="A23" s="8" t="s">
        <v>10</v>
      </c>
      <c r="B23" s="65"/>
      <c r="D23" s="65"/>
      <c r="F23" s="65"/>
      <c r="H23" s="65"/>
      <c r="J23" s="65"/>
      <c r="L23" s="65"/>
      <c r="N23" s="66"/>
      <c r="P23" s="67"/>
      <c r="R23" s="17"/>
      <c r="S23" s="65"/>
      <c r="T23" s="10"/>
      <c r="U23" s="65"/>
      <c r="V23" s="10"/>
      <c r="W23" s="65"/>
      <c r="X23" s="18"/>
      <c r="Z23" s="61" t="str">
        <f>IF(NOT((ISBLANK(P23))),IF((OR(AND(ISBLANK(S23),ISBLANK(U23),ISBLANK(W23)),(S23+U23+W23)=0)),P23*0,IF((AND((S23&gt;0),((U23+W23)&gt;0))),"error",IF((S23&gt;0),(P23*(S23/12)),(P23*((U23+W23)/9))))),"empty")</f>
        <v>empty</v>
      </c>
      <c r="AA23" s="62"/>
      <c r="AB23" s="61">
        <f>IF(OR(ISBLANK(Z23),Z23="empty",Z23="error"),"",(IF(ISBLANK(N23),0,(N23)))*Z23)</f>
      </c>
      <c r="AC23" s="62"/>
      <c r="AD23" s="63">
        <f>IF(OR(ISBLANK(Z23),Z23="empty",Z23="error",ISBLANK(AB23)),"",Z23+AB23)</f>
      </c>
    </row>
    <row r="24" spans="1:30" ht="4.5" customHeight="1">
      <c r="A24" s="8"/>
      <c r="N24" s="64"/>
      <c r="P24" s="62"/>
      <c r="R24" s="17"/>
      <c r="S24" s="10"/>
      <c r="T24" s="10"/>
      <c r="U24" s="10"/>
      <c r="V24" s="10"/>
      <c r="W24" s="10"/>
      <c r="X24" s="18"/>
      <c r="Z24" s="62"/>
      <c r="AA24" s="62"/>
      <c r="AB24" s="62"/>
      <c r="AC24" s="62"/>
      <c r="AD24" s="62"/>
    </row>
    <row r="25" spans="1:30" ht="12.75">
      <c r="A25" s="8" t="s">
        <v>11</v>
      </c>
      <c r="B25" s="65"/>
      <c r="D25" s="65"/>
      <c r="F25" s="65"/>
      <c r="H25" s="65"/>
      <c r="J25" s="65"/>
      <c r="L25" s="65"/>
      <c r="N25" s="66"/>
      <c r="P25" s="67"/>
      <c r="R25" s="17"/>
      <c r="S25" s="65"/>
      <c r="T25" s="10"/>
      <c r="U25" s="65"/>
      <c r="V25" s="10"/>
      <c r="W25" s="65"/>
      <c r="X25" s="18"/>
      <c r="Z25" s="61" t="str">
        <f>IF(NOT((ISBLANK(P25))),IF((OR(AND(ISBLANK(S25),ISBLANK(U25),ISBLANK(W25)),(S25+U25+W25)=0)),P25*0,IF((AND((S25&gt;0),((U25+W25)&gt;0))),"error",IF((S25&gt;0),(P25*(S25/12)),(P25*((U25+W25)/9))))),"empty")</f>
        <v>empty</v>
      </c>
      <c r="AA25" s="62"/>
      <c r="AB25" s="61">
        <f>IF(OR(ISBLANK(Z25),Z25="empty",Z25="error"),"",(IF(ISBLANK(N25),0,(N25)))*Z25)</f>
      </c>
      <c r="AC25" s="62"/>
      <c r="AD25" s="63">
        <f>IF(OR(ISBLANK(Z25),Z25="empty",Z25="error",ISBLANK(AB25)),"",Z25+AB25)</f>
      </c>
    </row>
    <row r="26" spans="1:30" ht="4.5" customHeight="1">
      <c r="A26" s="8"/>
      <c r="N26" s="64"/>
      <c r="P26" s="62"/>
      <c r="R26" s="17"/>
      <c r="S26" s="10"/>
      <c r="T26" s="10"/>
      <c r="U26" s="10"/>
      <c r="V26" s="10"/>
      <c r="W26" s="10"/>
      <c r="X26" s="18"/>
      <c r="Z26" s="62"/>
      <c r="AA26" s="62"/>
      <c r="AB26" s="62"/>
      <c r="AC26" s="62"/>
      <c r="AD26" s="62"/>
    </row>
    <row r="27" spans="1:30" ht="12.75">
      <c r="A27" s="8" t="s">
        <v>12</v>
      </c>
      <c r="B27" s="65"/>
      <c r="D27" s="65"/>
      <c r="F27" s="65"/>
      <c r="H27" s="65"/>
      <c r="J27" s="65"/>
      <c r="L27" s="65"/>
      <c r="N27" s="66"/>
      <c r="P27" s="67"/>
      <c r="R27" s="17"/>
      <c r="S27" s="65"/>
      <c r="T27" s="10"/>
      <c r="U27" s="65"/>
      <c r="V27" s="10"/>
      <c r="W27" s="65"/>
      <c r="X27" s="18"/>
      <c r="Z27" s="61" t="str">
        <f>IF(NOT((ISBLANK(P27))),IF((OR(AND(ISBLANK(S27),ISBLANK(U27),ISBLANK(W27)),(S27+U27+W27)=0)),P27*0,IF((AND((S27&gt;0),((U27+W27)&gt;0))),"error",IF((S27&gt;0),(P27*(S27/12)),(P27*((U27+W27)/9))))),"empty")</f>
        <v>empty</v>
      </c>
      <c r="AA27" s="62"/>
      <c r="AB27" s="61">
        <f>IF(OR(ISBLANK(Z27),Z27="empty",Z27="error"),"",(IF(ISBLANK(N27),0,(N27)))*Z27)</f>
      </c>
      <c r="AC27" s="62"/>
      <c r="AD27" s="63">
        <f>IF(OR(ISBLANK(Z27),Z27="empty",Z27="error",ISBLANK(AB27)),"",Z27+AB27)</f>
      </c>
    </row>
    <row r="28" spans="1:30" ht="4.5" customHeight="1">
      <c r="A28" s="8"/>
      <c r="N28" s="64"/>
      <c r="P28" s="62"/>
      <c r="R28" s="17"/>
      <c r="S28" s="10"/>
      <c r="T28" s="10"/>
      <c r="U28" s="10"/>
      <c r="V28" s="10"/>
      <c r="W28" s="10"/>
      <c r="X28" s="18"/>
      <c r="Z28" s="62"/>
      <c r="AA28" s="62"/>
      <c r="AB28" s="62"/>
      <c r="AC28" s="62"/>
      <c r="AD28" s="62"/>
    </row>
    <row r="29" spans="1:30" ht="12.75">
      <c r="A29" s="8" t="s">
        <v>13</v>
      </c>
      <c r="B29" s="65"/>
      <c r="D29" s="65"/>
      <c r="F29" s="65"/>
      <c r="H29" s="65"/>
      <c r="J29" s="65"/>
      <c r="L29" s="65"/>
      <c r="N29" s="66"/>
      <c r="P29" s="67"/>
      <c r="R29" s="17"/>
      <c r="S29" s="65"/>
      <c r="T29" s="10"/>
      <c r="U29" s="65"/>
      <c r="V29" s="10"/>
      <c r="W29" s="65"/>
      <c r="X29" s="18"/>
      <c r="Z29" s="61" t="str">
        <f>IF(NOT((ISBLANK(P29))),IF((OR(AND(ISBLANK(S29),ISBLANK(U29),ISBLANK(W29)),(S29+U29+W29)=0)),P29*0,IF((AND((S29&gt;0),((U29+W29)&gt;0))),"error",IF((S29&gt;0),(P29*(S29/12)),(P29*((U29+W29)/9))))),"empty")</f>
        <v>empty</v>
      </c>
      <c r="AA29" s="62"/>
      <c r="AB29" s="61">
        <f>IF(OR(ISBLANK(Z29),Z29="empty",Z29="error"),"",(IF(ISBLANK(N29),0,(N29)))*Z29)</f>
      </c>
      <c r="AC29" s="62"/>
      <c r="AD29" s="63">
        <f>IF(OR(ISBLANK(Z29),Z29="empty",Z29="error",ISBLANK(AB29)),"",Z29+AB29)</f>
      </c>
    </row>
    <row r="30" spans="1:30" ht="4.5" customHeight="1" thickBot="1">
      <c r="A30" s="8"/>
      <c r="B30" s="10"/>
      <c r="D30" s="10"/>
      <c r="F30" s="10"/>
      <c r="H30" s="10"/>
      <c r="J30" s="10"/>
      <c r="L30" s="10"/>
      <c r="N30" s="10"/>
      <c r="P30" s="10"/>
      <c r="R30" s="19"/>
      <c r="S30" s="20"/>
      <c r="T30" s="20"/>
      <c r="U30" s="20"/>
      <c r="V30" s="20"/>
      <c r="W30" s="20"/>
      <c r="X30" s="21"/>
      <c r="Z30" s="10"/>
      <c r="AB30" s="10"/>
      <c r="AD30" s="11"/>
    </row>
    <row r="31" spans="28:30" ht="12.75">
      <c r="AB31" s="23" t="s">
        <v>29</v>
      </c>
      <c r="AD31" s="61">
        <f>SUM(AD7:AD30)</f>
        <v>98203.81055555555</v>
      </c>
    </row>
    <row r="32" spans="2:26" ht="13.5" thickBot="1">
      <c r="B32" s="5" t="s">
        <v>45</v>
      </c>
      <c r="S32" s="132" t="s">
        <v>28</v>
      </c>
      <c r="T32" s="132"/>
      <c r="U32" s="132"/>
      <c r="V32" s="132"/>
      <c r="W32" s="132"/>
      <c r="X32" s="6"/>
      <c r="Y32" s="6"/>
      <c r="Z32" s="6"/>
    </row>
    <row r="33" spans="1:30" ht="24">
      <c r="A33" s="3"/>
      <c r="B33" s="12" t="s">
        <v>30</v>
      </c>
      <c r="C33" s="12"/>
      <c r="D33" s="3"/>
      <c r="E33" s="3"/>
      <c r="F33" s="3"/>
      <c r="G33" s="3"/>
      <c r="H33" s="3" t="s">
        <v>18</v>
      </c>
      <c r="I33" s="3"/>
      <c r="J33" s="3"/>
      <c r="K33" s="3"/>
      <c r="L33" s="3"/>
      <c r="M33" s="3"/>
      <c r="N33" s="3" t="s">
        <v>20</v>
      </c>
      <c r="O33" s="3"/>
      <c r="P33" s="3" t="s">
        <v>19</v>
      </c>
      <c r="Q33" s="3"/>
      <c r="R33" s="13"/>
      <c r="S33" s="14" t="s">
        <v>22</v>
      </c>
      <c r="T33" s="15"/>
      <c r="U33" s="14" t="s">
        <v>23</v>
      </c>
      <c r="V33" s="15"/>
      <c r="W33" s="14" t="s">
        <v>24</v>
      </c>
      <c r="X33" s="16"/>
      <c r="Y33" s="3"/>
      <c r="Z33" s="4" t="s">
        <v>25</v>
      </c>
      <c r="AA33" s="4"/>
      <c r="AB33" s="4" t="s">
        <v>26</v>
      </c>
      <c r="AC33" s="3"/>
      <c r="AD33" s="3" t="s">
        <v>27</v>
      </c>
    </row>
    <row r="34" spans="18:24" ht="4.5" customHeight="1">
      <c r="R34" s="17"/>
      <c r="S34" s="10"/>
      <c r="T34" s="10"/>
      <c r="U34" s="10"/>
      <c r="V34" s="10"/>
      <c r="W34" s="10"/>
      <c r="X34" s="18"/>
    </row>
    <row r="35" spans="1:30" ht="12.75">
      <c r="A35" s="8"/>
      <c r="B35" s="65"/>
      <c r="D35" s="10"/>
      <c r="F35" s="124" t="s">
        <v>31</v>
      </c>
      <c r="G35" s="124"/>
      <c r="H35" s="124"/>
      <c r="I35" s="124"/>
      <c r="J35" s="124"/>
      <c r="K35" s="124"/>
      <c r="L35" s="124"/>
      <c r="N35" s="66"/>
      <c r="P35" s="67"/>
      <c r="R35" s="17"/>
      <c r="S35" s="65"/>
      <c r="T35" s="10"/>
      <c r="U35" s="65"/>
      <c r="V35" s="10"/>
      <c r="W35" s="65"/>
      <c r="X35" s="18"/>
      <c r="Z35" s="61" t="str">
        <f>IF(NOT((ISBLANK(P35))),IF((OR(AND(ISBLANK(S35),ISBLANK(U35),ISBLANK(W35)),(S35+U35+W35)=0)),P35*0,IF((AND((S35&gt;0),((U35+W35)&gt;0))),"error",IF((S35&gt;0),(P35*(S35/12)),(P35*((U35+W35)/9))))),"empty")</f>
        <v>empty</v>
      </c>
      <c r="AA35" s="62"/>
      <c r="AB35" s="63">
        <f>IF(OR(ISBLANK(Z35),Z35="empty",Z35="error"),"",(IF(ISBLANK(N35),0,N35))*Z35)</f>
      </c>
      <c r="AC35" s="62"/>
      <c r="AD35" s="61">
        <f>IF(OR(ISBLANK(Z35),Z35="empty",Z35="error",ISBLANK(AB35)),"",Z35+AB35)</f>
      </c>
    </row>
    <row r="36" spans="1:30" ht="4.5" customHeight="1">
      <c r="A36" s="8"/>
      <c r="D36" s="10"/>
      <c r="N36" s="64"/>
      <c r="P36" s="62"/>
      <c r="R36" s="17"/>
      <c r="S36" s="10"/>
      <c r="T36" s="10"/>
      <c r="U36" s="10"/>
      <c r="V36" s="10"/>
      <c r="W36" s="10"/>
      <c r="X36" s="18"/>
      <c r="Z36" s="62"/>
      <c r="AA36" s="62"/>
      <c r="AB36" s="62"/>
      <c r="AC36" s="62"/>
      <c r="AD36" s="62"/>
    </row>
    <row r="37" spans="1:30" ht="12.75">
      <c r="A37" s="8"/>
      <c r="B37" s="65">
        <v>1</v>
      </c>
      <c r="D37" s="10"/>
      <c r="F37" s="124" t="s">
        <v>32</v>
      </c>
      <c r="G37" s="124"/>
      <c r="H37" s="124"/>
      <c r="I37" s="124"/>
      <c r="J37" s="124"/>
      <c r="K37" s="124"/>
      <c r="L37" s="124"/>
      <c r="N37" s="66"/>
      <c r="P37" s="67">
        <v>37131.5</v>
      </c>
      <c r="R37" s="17"/>
      <c r="S37" s="65">
        <v>12</v>
      </c>
      <c r="T37" s="10"/>
      <c r="U37" s="65"/>
      <c r="V37" s="10"/>
      <c r="W37" s="65"/>
      <c r="X37" s="18"/>
      <c r="Z37" s="61">
        <f>IF(NOT((ISBLANK(P37))),IF((OR(AND(ISBLANK(S37),ISBLANK(U37),ISBLANK(W37)),(S37+U37+W37)=0)),P37*0,IF((AND((S37&gt;0),((U37+W37)&gt;0))),"error",IF((S37&gt;0),(P37*(S37/12)),(P37*((U37+W37)/9))))),"empty")</f>
        <v>37131.5</v>
      </c>
      <c r="AA37" s="62"/>
      <c r="AB37" s="63">
        <f>IF(OR(ISBLANK(Z37),Z37="empty",Z37="error"),"",(IF(ISBLANK(N37),0,N37))*Z37)</f>
        <v>0</v>
      </c>
      <c r="AC37" s="62"/>
      <c r="AD37" s="61">
        <f>IF(OR(ISBLANK(Z37),Z37="empty",Z37="error",ISBLANK(AB37)),"",Z37+AB37)</f>
        <v>37131.5</v>
      </c>
    </row>
    <row r="38" spans="1:30" ht="4.5" customHeight="1">
      <c r="A38" s="8"/>
      <c r="D38" s="10"/>
      <c r="N38" s="64"/>
      <c r="P38" s="62"/>
      <c r="R38" s="17"/>
      <c r="S38" s="10"/>
      <c r="T38" s="10"/>
      <c r="U38" s="10"/>
      <c r="V38" s="10"/>
      <c r="W38" s="10"/>
      <c r="X38" s="18"/>
      <c r="Z38" s="62"/>
      <c r="AA38" s="62"/>
      <c r="AB38" s="62"/>
      <c r="AC38" s="62"/>
      <c r="AD38" s="62"/>
    </row>
    <row r="39" spans="1:30" ht="12.75">
      <c r="A39" s="8"/>
      <c r="B39" s="65"/>
      <c r="D39" s="10"/>
      <c r="F39" s="124" t="s">
        <v>33</v>
      </c>
      <c r="G39" s="124"/>
      <c r="H39" s="124"/>
      <c r="I39" s="124"/>
      <c r="J39" s="124"/>
      <c r="K39" s="124"/>
      <c r="L39" s="124"/>
      <c r="N39" s="66"/>
      <c r="P39" s="67"/>
      <c r="R39" s="17"/>
      <c r="S39" s="65"/>
      <c r="T39" s="10"/>
      <c r="U39" s="65"/>
      <c r="V39" s="10"/>
      <c r="W39" s="65"/>
      <c r="X39" s="18"/>
      <c r="Z39" s="61" t="str">
        <f>IF(NOT((ISBLANK(P39))),IF((OR(AND(ISBLANK(S39),ISBLANK(U39),ISBLANK(W39)),(S39+U39+W39)=0)),P39*0,IF((AND((S39&gt;0),((U39+W39)&gt;0))),"error",IF((S39&gt;0),(P39*(S39/12)),(P39*((U39+W39)/9))))),"empty")</f>
        <v>empty</v>
      </c>
      <c r="AA39" s="62"/>
      <c r="AB39" s="63">
        <f>IF(OR(ISBLANK(Z39),Z39="empty",Z39="error"),"",(IF(ISBLANK(N39),0,N39))*Z39)</f>
      </c>
      <c r="AC39" s="62"/>
      <c r="AD39" s="61">
        <f>IF(OR(ISBLANK(Z39),Z39="empty",Z39="error",ISBLANK(AB39)),"",Z39+AB39)</f>
      </c>
    </row>
    <row r="40" spans="1:30" ht="4.5" customHeight="1">
      <c r="A40" s="8"/>
      <c r="D40" s="10"/>
      <c r="N40" s="64"/>
      <c r="P40" s="62"/>
      <c r="R40" s="17"/>
      <c r="S40" s="10"/>
      <c r="T40" s="10"/>
      <c r="U40" s="10"/>
      <c r="V40" s="10"/>
      <c r="W40" s="10"/>
      <c r="X40" s="18"/>
      <c r="Z40" s="62"/>
      <c r="AA40" s="62"/>
      <c r="AB40" s="62"/>
      <c r="AC40" s="62"/>
      <c r="AD40" s="62"/>
    </row>
    <row r="41" spans="1:30" ht="12.75">
      <c r="A41" s="8"/>
      <c r="B41" s="65"/>
      <c r="D41" s="10"/>
      <c r="F41" s="124" t="s">
        <v>34</v>
      </c>
      <c r="G41" s="124"/>
      <c r="H41" s="124"/>
      <c r="I41" s="124"/>
      <c r="J41" s="124"/>
      <c r="K41" s="124"/>
      <c r="L41" s="124"/>
      <c r="N41" s="66"/>
      <c r="P41" s="67"/>
      <c r="R41" s="17"/>
      <c r="S41" s="65"/>
      <c r="T41" s="10"/>
      <c r="U41" s="65"/>
      <c r="V41" s="10"/>
      <c r="W41" s="65"/>
      <c r="X41" s="18"/>
      <c r="Z41" s="61" t="str">
        <f>IF(NOT((ISBLANK(P41))),IF((OR(AND(ISBLANK(S41),ISBLANK(U41),ISBLANK(W41)),(S41+U41+W41)=0)),P41*0,IF((AND((S41&gt;0),((U41+W41)&gt;0))),"error",IF((S41&gt;0),(P41*(S41/12)),(P41*((U41+W41)/9))))),"empty")</f>
        <v>empty</v>
      </c>
      <c r="AA41" s="62"/>
      <c r="AB41" s="63">
        <f>IF(OR(ISBLANK(Z41),Z41="empty",Z41="error"),"",(IF(ISBLANK(N41),0,N41))*Z41)</f>
      </c>
      <c r="AC41" s="62"/>
      <c r="AD41" s="61">
        <f>IF(OR(ISBLANK(Z41),Z41="empty",Z41="error",ISBLANK(AB41)),"",Z41+AB41)</f>
      </c>
    </row>
    <row r="42" spans="1:30" ht="4.5" customHeight="1">
      <c r="A42" s="8"/>
      <c r="D42" s="10"/>
      <c r="N42" s="64"/>
      <c r="P42" s="62"/>
      <c r="R42" s="17"/>
      <c r="S42" s="10"/>
      <c r="T42" s="10"/>
      <c r="U42" s="10"/>
      <c r="V42" s="10"/>
      <c r="W42" s="10"/>
      <c r="X42" s="18"/>
      <c r="Z42" s="62"/>
      <c r="AA42" s="62"/>
      <c r="AB42" s="62"/>
      <c r="AC42" s="62"/>
      <c r="AD42" s="62"/>
    </row>
    <row r="43" spans="1:30" ht="12.75">
      <c r="A43" s="8"/>
      <c r="B43" s="65"/>
      <c r="D43" s="10"/>
      <c r="F43" s="125"/>
      <c r="G43" s="126"/>
      <c r="H43" s="126"/>
      <c r="I43" s="126"/>
      <c r="J43" s="126"/>
      <c r="K43" s="126"/>
      <c r="L43" s="127"/>
      <c r="N43" s="66"/>
      <c r="P43" s="67"/>
      <c r="R43" s="17"/>
      <c r="S43" s="65"/>
      <c r="T43" s="10"/>
      <c r="U43" s="65"/>
      <c r="V43" s="10"/>
      <c r="W43" s="65"/>
      <c r="X43" s="18"/>
      <c r="Z43" s="61" t="str">
        <f>IF(NOT((ISBLANK(P43))),IF((OR(AND(ISBLANK(S43),ISBLANK(U43),ISBLANK(W43)),(S43+U43+W43)=0)),P43*0,IF((AND((S43&gt;0),((U43+W43)&gt;0))),"error",IF((S43&gt;0),(P43*(S43/12)),(P43*((U43+W43)/9))))),"empty")</f>
        <v>empty</v>
      </c>
      <c r="AA43" s="62"/>
      <c r="AB43" s="63">
        <f>IF(OR(ISBLANK(Z43),Z43="empty",Z43="error"),"",(IF(ISBLANK(N43),0,N43))*Z43)</f>
      </c>
      <c r="AC43" s="62"/>
      <c r="AD43" s="61">
        <f>IF(OR(ISBLANK(Z43),Z43="empty",Z43="error",ISBLANK(AB43)),"",Z43+AB43)</f>
      </c>
    </row>
    <row r="44" spans="1:30" ht="4.5" customHeight="1">
      <c r="A44" s="8"/>
      <c r="D44" s="10"/>
      <c r="N44" s="64"/>
      <c r="P44" s="62"/>
      <c r="R44" s="17"/>
      <c r="S44" s="10"/>
      <c r="T44" s="10"/>
      <c r="U44" s="10"/>
      <c r="V44" s="10"/>
      <c r="W44" s="10"/>
      <c r="X44" s="18"/>
      <c r="Z44" s="62"/>
      <c r="AA44" s="62"/>
      <c r="AB44" s="62"/>
      <c r="AC44" s="62"/>
      <c r="AD44" s="62"/>
    </row>
    <row r="45" spans="1:30" ht="12.75">
      <c r="A45" s="8"/>
      <c r="B45" s="65">
        <v>1</v>
      </c>
      <c r="D45" s="10"/>
      <c r="F45" s="128" t="s">
        <v>145</v>
      </c>
      <c r="G45" s="126"/>
      <c r="H45" s="126"/>
      <c r="I45" s="126"/>
      <c r="J45" s="126"/>
      <c r="K45" s="126"/>
      <c r="L45" s="127"/>
      <c r="N45" s="66">
        <v>0.345</v>
      </c>
      <c r="P45" s="67">
        <v>44557.8</v>
      </c>
      <c r="R45" s="17"/>
      <c r="S45" s="65">
        <v>6</v>
      </c>
      <c r="T45" s="10"/>
      <c r="U45" s="65"/>
      <c r="V45" s="10"/>
      <c r="W45" s="65"/>
      <c r="X45" s="18"/>
      <c r="Z45" s="61">
        <f>IF(NOT((ISBLANK(P45))),IF((OR(AND(ISBLANK(S45),ISBLANK(U45),ISBLANK(W45)),(S45+U45+W45)=0)),P45*0,IF((AND((S45&gt;0),((U45+W45)&gt;0))),"error",IF((S45&gt;0),(P45*(S45/12)),(P45*((U45+W45)/9))))),"empty")</f>
        <v>22278.9</v>
      </c>
      <c r="AA45" s="62"/>
      <c r="AB45" s="63">
        <f>IF(OR(ISBLANK(Z45),Z45="empty",Z45="error"),"",(IF(ISBLANK(N45),0,N45))*Z45)</f>
        <v>7686.2205</v>
      </c>
      <c r="AC45" s="62"/>
      <c r="AD45" s="61">
        <f>IF(OR(ISBLANK(Z45),Z45="empty",Z45="error",ISBLANK(AB45)),"",Z45+AB45)</f>
        <v>29965.1205</v>
      </c>
    </row>
    <row r="46" spans="1:30" ht="4.5" customHeight="1">
      <c r="A46" s="8"/>
      <c r="D46" s="10"/>
      <c r="N46" s="64"/>
      <c r="P46" s="62"/>
      <c r="R46" s="17"/>
      <c r="S46" s="10"/>
      <c r="T46" s="10"/>
      <c r="U46" s="10"/>
      <c r="V46" s="10"/>
      <c r="W46" s="10"/>
      <c r="X46" s="18"/>
      <c r="Z46" s="62"/>
      <c r="AA46" s="62"/>
      <c r="AB46" s="62"/>
      <c r="AC46" s="62"/>
      <c r="AD46" s="62"/>
    </row>
    <row r="47" spans="1:30" ht="12.75">
      <c r="A47" s="8"/>
      <c r="B47" s="65"/>
      <c r="D47" s="10"/>
      <c r="F47" s="125"/>
      <c r="G47" s="126"/>
      <c r="H47" s="126"/>
      <c r="I47" s="126"/>
      <c r="J47" s="126"/>
      <c r="K47" s="126"/>
      <c r="L47" s="127"/>
      <c r="N47" s="66"/>
      <c r="P47" s="67"/>
      <c r="R47" s="17"/>
      <c r="S47" s="65"/>
      <c r="T47" s="10"/>
      <c r="U47" s="65"/>
      <c r="V47" s="10"/>
      <c r="W47" s="65"/>
      <c r="X47" s="18"/>
      <c r="Z47" s="61" t="str">
        <f>IF(NOT((ISBLANK(P47))),IF((OR(AND(ISBLANK(S47),ISBLANK(U47),ISBLANK(W47)),(S47+U47+W47)=0)),P47*0,IF((AND((S47&gt;0),((U47+W47)&gt;0))),"error",IF((S47&gt;0),(P47*(S47/12)),(P47*((U47+W47)/9))))),"empty")</f>
        <v>empty</v>
      </c>
      <c r="AA47" s="62"/>
      <c r="AB47" s="63">
        <f>IF(OR(ISBLANK(Z47),Z47="empty",Z47="error"),"",(IF(ISBLANK(N47),0,N47))*Z47)</f>
      </c>
      <c r="AC47" s="62"/>
      <c r="AD47" s="61">
        <f>IF(OR(ISBLANK(Z47),Z47="empty",Z47="error",ISBLANK(AB47)),"",Z47+AB47)</f>
      </c>
    </row>
    <row r="48" spans="1:30" ht="4.5" customHeight="1">
      <c r="A48" s="8"/>
      <c r="D48" s="10"/>
      <c r="N48" s="64"/>
      <c r="P48" s="62"/>
      <c r="R48" s="17"/>
      <c r="S48" s="10"/>
      <c r="T48" s="10"/>
      <c r="U48" s="10"/>
      <c r="V48" s="10"/>
      <c r="W48" s="10"/>
      <c r="X48" s="18"/>
      <c r="Z48" s="62"/>
      <c r="AA48" s="62"/>
      <c r="AB48" s="62"/>
      <c r="AC48" s="62"/>
      <c r="AD48" s="62"/>
    </row>
    <row r="49" spans="1:30" ht="12.75">
      <c r="A49" s="8"/>
      <c r="B49" s="65"/>
      <c r="D49" s="10"/>
      <c r="F49" s="125"/>
      <c r="G49" s="126"/>
      <c r="H49" s="126"/>
      <c r="I49" s="126"/>
      <c r="J49" s="126"/>
      <c r="K49" s="126"/>
      <c r="L49" s="127"/>
      <c r="N49" s="66"/>
      <c r="P49" s="67"/>
      <c r="R49" s="17"/>
      <c r="S49" s="65"/>
      <c r="T49" s="10"/>
      <c r="U49" s="65"/>
      <c r="V49" s="10"/>
      <c r="W49" s="65"/>
      <c r="X49" s="18"/>
      <c r="Z49" s="61" t="str">
        <f>IF(NOT((ISBLANK(P49))),IF((OR(AND(ISBLANK(S49),ISBLANK(U49),ISBLANK(W49)),(S49+U49+W49)=0)),P49*0,IF((AND((S49&gt;0),((U49+W49)&gt;0))),"error",IF((S49&gt;0),(P49*(S49/12)),(P49*((U49+W49)/9))))),"empty")</f>
        <v>empty</v>
      </c>
      <c r="AA49" s="62"/>
      <c r="AB49" s="63">
        <f>IF(OR(ISBLANK(Z49),Z49="empty",Z49="error"),"",(IF(ISBLANK(N49),0,N49))*Z49)</f>
      </c>
      <c r="AC49" s="62"/>
      <c r="AD49" s="61">
        <f>IF(OR(ISBLANK(Z49),Z49="empty",Z49="error",ISBLANK(AB49)),"",Z49+AB49)</f>
      </c>
    </row>
    <row r="50" spans="1:30" ht="4.5" customHeight="1">
      <c r="A50" s="8"/>
      <c r="D50" s="10"/>
      <c r="N50" s="64"/>
      <c r="P50" s="62"/>
      <c r="R50" s="17"/>
      <c r="S50" s="10"/>
      <c r="T50" s="10"/>
      <c r="U50" s="10"/>
      <c r="V50" s="10"/>
      <c r="W50" s="10"/>
      <c r="X50" s="18"/>
      <c r="Z50" s="62"/>
      <c r="AA50" s="62"/>
      <c r="AB50" s="62"/>
      <c r="AC50" s="62"/>
      <c r="AD50" s="62"/>
    </row>
    <row r="51" spans="1:30" ht="12.75">
      <c r="A51" s="8"/>
      <c r="B51" s="65"/>
      <c r="D51" s="10"/>
      <c r="F51" s="125"/>
      <c r="G51" s="126"/>
      <c r="H51" s="126"/>
      <c r="I51" s="126"/>
      <c r="J51" s="126"/>
      <c r="K51" s="126"/>
      <c r="L51" s="127"/>
      <c r="N51" s="66"/>
      <c r="P51" s="67"/>
      <c r="R51" s="17"/>
      <c r="S51" s="65"/>
      <c r="T51" s="10"/>
      <c r="U51" s="65"/>
      <c r="V51" s="10"/>
      <c r="W51" s="65"/>
      <c r="X51" s="18"/>
      <c r="Z51" s="61" t="str">
        <f>IF(NOT((ISBLANK(P51))),IF((OR(AND(ISBLANK(S51),ISBLANK(U51),ISBLANK(W51)),(S51+U51+W51)=0)),P51*0,IF((AND((S51&gt;0),((U51+W51)&gt;0))),"error",IF((S51&gt;0),(P51*(S51/12)),(P51*((U51+W51)/9))))),"empty")</f>
        <v>empty</v>
      </c>
      <c r="AA51" s="62"/>
      <c r="AB51" s="63">
        <f>IF(OR(ISBLANK(Z51),Z51="empty",Z51="error"),"",(IF(ISBLANK(N51),0,N51))*Z51)</f>
      </c>
      <c r="AC51" s="62"/>
      <c r="AD51" s="61">
        <f>IF(OR(ISBLANK(Z51),Z51="empty",Z51="error",ISBLANK(AB51)),"",Z51+AB51)</f>
      </c>
    </row>
    <row r="52" spans="1:30" ht="4.5" customHeight="1">
      <c r="A52" s="8"/>
      <c r="D52" s="10"/>
      <c r="N52" s="64"/>
      <c r="P52" s="62"/>
      <c r="R52" s="17"/>
      <c r="S52" s="10"/>
      <c r="T52" s="10"/>
      <c r="U52" s="10"/>
      <c r="V52" s="10"/>
      <c r="W52" s="10"/>
      <c r="X52" s="18"/>
      <c r="Z52" s="62"/>
      <c r="AA52" s="62"/>
      <c r="AB52" s="62"/>
      <c r="AC52" s="62"/>
      <c r="AD52" s="62"/>
    </row>
    <row r="53" spans="1:30" ht="12.75">
      <c r="A53" s="8"/>
      <c r="B53" s="65"/>
      <c r="D53" s="10"/>
      <c r="F53" s="125"/>
      <c r="G53" s="126"/>
      <c r="H53" s="126"/>
      <c r="I53" s="126"/>
      <c r="J53" s="126"/>
      <c r="K53" s="126"/>
      <c r="L53" s="127"/>
      <c r="N53" s="66"/>
      <c r="P53" s="67"/>
      <c r="R53" s="17"/>
      <c r="S53" s="65"/>
      <c r="T53" s="10"/>
      <c r="U53" s="65"/>
      <c r="V53" s="10"/>
      <c r="W53" s="65"/>
      <c r="X53" s="18"/>
      <c r="Z53" s="61" t="str">
        <f>IF(NOT((ISBLANK(P53))),IF((OR(AND(ISBLANK(S53),ISBLANK(U53),ISBLANK(W53)),(S53+U53+W53)=0)),P53*0,IF((AND((S53&gt;0),((U53+W53)&gt;0))),"error",IF((S53&gt;0),(P53*(S53/12)),(P53*((U53+W53)/9))))),"empty")</f>
        <v>empty</v>
      </c>
      <c r="AA53" s="62"/>
      <c r="AB53" s="63">
        <f>IF(OR(ISBLANK(Z53),Z53="empty",Z53="error"),"",(IF(ISBLANK(N53),0,N53))*Z53)</f>
      </c>
      <c r="AC53" s="62"/>
      <c r="AD53" s="61">
        <f>IF(OR(ISBLANK(Z53),Z53="empty",Z53="error",ISBLANK(AB53)),"",Z53+AB53)</f>
      </c>
    </row>
    <row r="54" spans="1:30" ht="4.5" customHeight="1">
      <c r="A54" s="8"/>
      <c r="D54" s="10"/>
      <c r="N54" s="64"/>
      <c r="P54" s="62"/>
      <c r="R54" s="17"/>
      <c r="S54" s="10"/>
      <c r="T54" s="10"/>
      <c r="U54" s="10"/>
      <c r="V54" s="10"/>
      <c r="W54" s="10"/>
      <c r="X54" s="18"/>
      <c r="Z54" s="62"/>
      <c r="AA54" s="62"/>
      <c r="AB54" s="62"/>
      <c r="AC54" s="62"/>
      <c r="AD54" s="62"/>
    </row>
    <row r="55" spans="1:30" ht="12.75">
      <c r="A55" s="8"/>
      <c r="B55" s="65"/>
      <c r="D55" s="10"/>
      <c r="F55" s="125"/>
      <c r="G55" s="126"/>
      <c r="H55" s="126"/>
      <c r="I55" s="126"/>
      <c r="J55" s="126"/>
      <c r="K55" s="126"/>
      <c r="L55" s="127"/>
      <c r="N55" s="66"/>
      <c r="P55" s="67"/>
      <c r="R55" s="17"/>
      <c r="S55" s="65"/>
      <c r="T55" s="10"/>
      <c r="U55" s="65"/>
      <c r="V55" s="10"/>
      <c r="W55" s="65"/>
      <c r="X55" s="18"/>
      <c r="Z55" s="61" t="str">
        <f>IF(NOT((ISBLANK(P55))),IF((OR(AND(ISBLANK(S55),ISBLANK(U55),ISBLANK(W55)),(S55+U55+W55)=0)),P55*0,IF((AND((S55&gt;0),((U55+W55)&gt;0))),"error",IF((S55&gt;0),(P55*(S55/12)),(P55*((U55+W55)/9))))),"empty")</f>
        <v>empty</v>
      </c>
      <c r="AA55" s="62"/>
      <c r="AB55" s="63">
        <f>IF(OR(ISBLANK(Z55),Z55="empty",Z55="error"),"",(IF(ISBLANK(N55),0,N55))*Z55)</f>
      </c>
      <c r="AC55" s="62"/>
      <c r="AD55" s="61">
        <f>IF(OR(ISBLANK(Z55),Z55="empty",Z55="error",ISBLANK(AB55)),"",Z55+AB55)</f>
      </c>
    </row>
    <row r="56" spans="1:30" ht="4.5" customHeight="1" thickBot="1">
      <c r="A56" s="8"/>
      <c r="B56" s="10"/>
      <c r="D56" s="10"/>
      <c r="F56" s="10"/>
      <c r="H56" s="10"/>
      <c r="J56" s="10"/>
      <c r="L56" s="10"/>
      <c r="N56" s="10"/>
      <c r="P56" s="10"/>
      <c r="R56" s="19"/>
      <c r="S56" s="20"/>
      <c r="T56" s="20"/>
      <c r="U56" s="20"/>
      <c r="V56" s="20"/>
      <c r="W56" s="20"/>
      <c r="X56" s="21"/>
      <c r="Z56" s="10"/>
      <c r="AB56" s="10"/>
      <c r="AD56" s="11"/>
    </row>
    <row r="57" spans="2:30" ht="12.75">
      <c r="B57" s="9">
        <f>SUM(B35:B55)</f>
        <v>2</v>
      </c>
      <c r="D57" s="5" t="s">
        <v>37</v>
      </c>
      <c r="AA57" s="25"/>
      <c r="AB57" s="22" t="s">
        <v>35</v>
      </c>
      <c r="AD57" s="61">
        <f>SUM(AD35:AD56)</f>
        <v>67096.6205</v>
      </c>
    </row>
    <row r="58" ht="4.5" customHeight="1"/>
    <row r="59" spans="28:30" ht="15">
      <c r="AB59" s="26" t="s">
        <v>36</v>
      </c>
      <c r="AD59" s="61">
        <f>SUM(AD57,AD31)</f>
        <v>165300.43105555556</v>
      </c>
    </row>
    <row r="61" ht="13.5" thickBot="1"/>
    <row r="62" spans="13:24" ht="10.5" customHeight="1"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1"/>
    </row>
    <row r="63" spans="13:24" ht="23.25" customHeight="1">
      <c r="M63" s="17"/>
      <c r="N63" s="123" t="s">
        <v>43</v>
      </c>
      <c r="O63" s="123"/>
      <c r="P63" s="123"/>
      <c r="Q63" s="123"/>
      <c r="R63" s="123"/>
      <c r="S63" s="123"/>
      <c r="T63" s="123"/>
      <c r="U63" s="123"/>
      <c r="V63" s="123"/>
      <c r="W63" s="123"/>
      <c r="X63" s="18"/>
    </row>
    <row r="64" spans="13:24" ht="12.75">
      <c r="M64" s="17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8"/>
    </row>
    <row r="65" spans="13:24" ht="26.25">
      <c r="M65" s="17"/>
      <c r="N65" s="32" t="s">
        <v>38</v>
      </c>
      <c r="O65" s="32"/>
      <c r="P65" s="32" t="s">
        <v>39</v>
      </c>
      <c r="Q65" s="32"/>
      <c r="R65" s="32"/>
      <c r="S65" s="33" t="s">
        <v>22</v>
      </c>
      <c r="T65" s="32"/>
      <c r="U65" s="33" t="s">
        <v>23</v>
      </c>
      <c r="V65" s="32"/>
      <c r="W65" s="33" t="s">
        <v>24</v>
      </c>
      <c r="X65" s="18"/>
    </row>
    <row r="66" spans="13:24" ht="4.5" customHeight="1">
      <c r="M66" s="17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8"/>
    </row>
    <row r="67" spans="13:24" ht="12.75">
      <c r="M67" s="17"/>
      <c r="N67" s="65"/>
      <c r="O67" s="10"/>
      <c r="P67" s="68"/>
      <c r="Q67" s="10"/>
      <c r="R67" s="10"/>
      <c r="S67" s="9">
        <f>IF(N67="Annual",12*P67,0)</f>
        <v>0</v>
      </c>
      <c r="T67" s="10"/>
      <c r="U67" s="9">
        <f>IF(N67="Academic",9*P67,0)</f>
        <v>0</v>
      </c>
      <c r="V67" s="10"/>
      <c r="W67" s="9">
        <f>IF(N67="Summer",3*P67,0)</f>
        <v>0</v>
      </c>
      <c r="X67" s="18"/>
    </row>
    <row r="68" spans="13:24" ht="13.5" thickBot="1">
      <c r="M68" s="19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1"/>
    </row>
    <row r="69" ht="12.75">
      <c r="N69" s="28" t="s">
        <v>40</v>
      </c>
    </row>
    <row r="70" ht="12.75">
      <c r="N70" s="28" t="s">
        <v>41</v>
      </c>
    </row>
    <row r="71" ht="12.75">
      <c r="N71" s="28" t="s">
        <v>42</v>
      </c>
    </row>
  </sheetData>
  <sheetProtection sheet="1" objects="1" scenarios="1" selectLockedCells="1"/>
  <mergeCells count="15">
    <mergeCell ref="A1:AD1"/>
    <mergeCell ref="S4:W4"/>
    <mergeCell ref="S32:W32"/>
    <mergeCell ref="F53:L53"/>
    <mergeCell ref="F55:L55"/>
    <mergeCell ref="N63:W63"/>
    <mergeCell ref="F35:L35"/>
    <mergeCell ref="F37:L37"/>
    <mergeCell ref="F39:L39"/>
    <mergeCell ref="F41:L41"/>
    <mergeCell ref="F43:L43"/>
    <mergeCell ref="F45:L45"/>
    <mergeCell ref="F47:L47"/>
    <mergeCell ref="F49:L49"/>
    <mergeCell ref="F51:L51"/>
  </mergeCells>
  <conditionalFormatting sqref="Z7:Z29">
    <cfRule type="cellIs" priority="1" dxfId="1" operator="equal" stopIfTrue="1">
      <formula>"empty"</formula>
    </cfRule>
    <cfRule type="cellIs" priority="2" dxfId="2" operator="equal" stopIfTrue="1">
      <formula>"error"</formula>
    </cfRule>
    <cfRule type="cellIs" priority="3" dxfId="0" operator="greaterThan" stopIfTrue="1">
      <formula>0</formula>
    </cfRule>
  </conditionalFormatting>
  <conditionalFormatting sqref="Z35:Z55">
    <cfRule type="cellIs" priority="4" dxfId="2" operator="equal" stopIfTrue="1">
      <formula>"error"</formula>
    </cfRule>
    <cfRule type="cellIs" priority="5" dxfId="1" operator="equal" stopIfTrue="1">
      <formula>"empty"</formula>
    </cfRule>
    <cfRule type="cellIs" priority="6" dxfId="0" operator="greaterThan" stopIfTrue="1">
      <formula>0</formula>
    </cfRule>
  </conditionalFormatting>
  <dataValidations count="2">
    <dataValidation type="list" showInputMessage="1" showErrorMessage="1" sqref="N67">
      <formula1>$N$69:$N$71</formula1>
    </dataValidation>
    <dataValidation type="decimal" allowBlank="1" showInputMessage="1" showErrorMessage="1" sqref="N7:N29">
      <formula1>0</formula1>
      <formula2>35</formula2>
    </dataValidation>
  </dataValidations>
  <printOptions/>
  <pageMargins left="0.44" right="0.19" top="0.5" bottom="0.47" header="0.5" footer="0.5"/>
  <pageSetup fitToHeight="1" fitToWidth="1" horizontalDpi="600" verticalDpi="600" orientation="landscape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1"/>
    <pageSetUpPr fitToPage="1"/>
  </sheetPr>
  <dimension ref="A1:AD71"/>
  <sheetViews>
    <sheetView showGridLines="0" zoomScale="75" zoomScaleNormal="75" zoomScalePageLayoutView="0" workbookViewId="0" topLeftCell="A1">
      <selection activeCell="P15" sqref="P15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1.7109375" style="0" customWidth="1"/>
    <col min="4" max="4" width="13.421875" style="0" customWidth="1"/>
    <col min="5" max="5" width="1.7109375" style="0" customWidth="1"/>
    <col min="6" max="6" width="11.8515625" style="0" customWidth="1"/>
    <col min="7" max="7" width="1.7109375" style="0" customWidth="1"/>
    <col min="8" max="8" width="11.57421875" style="0" customWidth="1"/>
    <col min="9" max="9" width="1.7109375" style="0" customWidth="1"/>
    <col min="10" max="10" width="6.7109375" style="0" customWidth="1"/>
    <col min="11" max="11" width="1.7109375" style="0" customWidth="1"/>
    <col min="12" max="12" width="14.421875" style="0" customWidth="1"/>
    <col min="13" max="13" width="1.7109375" style="0" customWidth="1"/>
    <col min="14" max="14" width="15.28125" style="0" customWidth="1"/>
    <col min="15" max="15" width="1.7109375" style="0" customWidth="1"/>
    <col min="16" max="16" width="14.7109375" style="0" customWidth="1"/>
    <col min="17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11.7109375" style="0" customWidth="1"/>
    <col min="27" max="27" width="1.7109375" style="0" customWidth="1"/>
    <col min="28" max="28" width="11.57421875" style="0" customWidth="1"/>
    <col min="29" max="29" width="1.7109375" style="0" customWidth="1"/>
    <col min="30" max="30" width="20.421875" style="0" customWidth="1"/>
  </cols>
  <sheetData>
    <row r="1" spans="1:30" ht="41.25" customHeight="1">
      <c r="A1" s="129" t="s">
        <v>122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1"/>
    </row>
    <row r="2" spans="28:30" ht="45" customHeight="1">
      <c r="AB2" s="22" t="s">
        <v>124</v>
      </c>
      <c r="AD2" s="24">
        <v>4</v>
      </c>
    </row>
    <row r="3" spans="28:30" ht="45" customHeight="1">
      <c r="AB3" s="23"/>
      <c r="AD3" s="25"/>
    </row>
    <row r="4" spans="2:26" ht="23.25" customHeight="1" thickBot="1">
      <c r="B4" s="5" t="s">
        <v>1</v>
      </c>
      <c r="S4" s="132" t="s">
        <v>28</v>
      </c>
      <c r="T4" s="132"/>
      <c r="U4" s="132"/>
      <c r="V4" s="132"/>
      <c r="W4" s="132"/>
      <c r="X4" s="6"/>
      <c r="Y4" s="6"/>
      <c r="Z4" s="6"/>
    </row>
    <row r="5" spans="1:30" s="1" customFormat="1" ht="33.75" customHeight="1">
      <c r="A5" s="3"/>
      <c r="B5" s="3" t="s">
        <v>14</v>
      </c>
      <c r="C5" s="3"/>
      <c r="D5" s="3" t="s">
        <v>15</v>
      </c>
      <c r="E5" s="3"/>
      <c r="F5" s="3" t="s">
        <v>16</v>
      </c>
      <c r="G5" s="3"/>
      <c r="H5" s="3" t="s">
        <v>17</v>
      </c>
      <c r="I5" s="3"/>
      <c r="J5" s="3" t="s">
        <v>21</v>
      </c>
      <c r="K5" s="3"/>
      <c r="L5" s="3" t="s">
        <v>18</v>
      </c>
      <c r="M5" s="3"/>
      <c r="N5" s="3" t="s">
        <v>20</v>
      </c>
      <c r="O5" s="3"/>
      <c r="P5" s="3" t="s">
        <v>19</v>
      </c>
      <c r="Q5" s="3"/>
      <c r="R5" s="13"/>
      <c r="S5" s="14" t="s">
        <v>22</v>
      </c>
      <c r="T5" s="15"/>
      <c r="U5" s="14" t="s">
        <v>23</v>
      </c>
      <c r="V5" s="15"/>
      <c r="W5" s="14" t="s">
        <v>24</v>
      </c>
      <c r="X5" s="16"/>
      <c r="Y5" s="3"/>
      <c r="Z5" s="4" t="s">
        <v>25</v>
      </c>
      <c r="AA5" s="4"/>
      <c r="AB5" s="4" t="s">
        <v>26</v>
      </c>
      <c r="AC5" s="3"/>
      <c r="AD5" s="3" t="s">
        <v>27</v>
      </c>
    </row>
    <row r="6" spans="18:24" ht="8.25" customHeight="1">
      <c r="R6" s="17"/>
      <c r="S6" s="10"/>
      <c r="T6" s="10"/>
      <c r="U6" s="10"/>
      <c r="V6" s="10"/>
      <c r="W6" s="10"/>
      <c r="X6" s="18"/>
    </row>
    <row r="7" spans="1:30" ht="12.75">
      <c r="A7" s="8" t="s">
        <v>2</v>
      </c>
      <c r="B7" s="65"/>
      <c r="D7" s="88" t="s">
        <v>136</v>
      </c>
      <c r="F7" s="65"/>
      <c r="H7" s="88" t="s">
        <v>137</v>
      </c>
      <c r="J7" s="65"/>
      <c r="L7" s="9" t="s">
        <v>134</v>
      </c>
      <c r="N7" s="66">
        <v>0.0894</v>
      </c>
      <c r="P7" s="67">
        <v>187000</v>
      </c>
      <c r="R7" s="17"/>
      <c r="S7" s="65">
        <v>3</v>
      </c>
      <c r="T7" s="10"/>
      <c r="U7" s="65"/>
      <c r="V7" s="10">
        <v>0</v>
      </c>
      <c r="W7" s="65"/>
      <c r="X7" s="18"/>
      <c r="Z7" s="61">
        <f>IF(NOT((ISBLANK(P7))),IF((OR(AND(ISBLANK(S7),ISBLANK(U7),ISBLANK(W7)),(S7+U7+W7)=0)),P7*0,IF((AND((S7&gt;0),((U7+W7)&gt;0))),"error",IF((S7&gt;0),(P7*(S7/12)),(P7*((U7+W7)/9))))),"empty")</f>
        <v>46750</v>
      </c>
      <c r="AA7" s="62"/>
      <c r="AB7" s="61">
        <f>IF(OR(ISBLANK(Z7),Z7="empty",Z7="error"),"",(IF(ISBLANK(N7),0,(N7)))*Z7)</f>
        <v>4179.45</v>
      </c>
      <c r="AC7" s="62"/>
      <c r="AD7" s="63">
        <f>IF(OR(ISBLANK(Z7),Z7="empty",Z7="error",ISBLANK(AB7)),"",Z7+AB7)</f>
        <v>50929.45</v>
      </c>
    </row>
    <row r="8" spans="1:30" ht="4.5" customHeight="1">
      <c r="A8" s="8"/>
      <c r="N8" s="64"/>
      <c r="P8" s="62"/>
      <c r="R8" s="17"/>
      <c r="S8" s="10"/>
      <c r="T8" s="10"/>
      <c r="U8" s="10"/>
      <c r="V8" s="10"/>
      <c r="W8" s="10"/>
      <c r="X8" s="18"/>
      <c r="Z8" s="62"/>
      <c r="AA8" s="62"/>
      <c r="AB8" s="62"/>
      <c r="AC8" s="62"/>
      <c r="AD8" s="62"/>
    </row>
    <row r="9" spans="1:30" ht="12.75">
      <c r="A9" s="8" t="s">
        <v>3</v>
      </c>
      <c r="B9" s="65"/>
      <c r="D9" s="88" t="s">
        <v>138</v>
      </c>
      <c r="F9" s="65"/>
      <c r="H9" s="88" t="s">
        <v>139</v>
      </c>
      <c r="J9" s="65"/>
      <c r="L9" s="88" t="s">
        <v>140</v>
      </c>
      <c r="N9" s="66">
        <v>0.11</v>
      </c>
      <c r="P9" s="67">
        <v>109272.7</v>
      </c>
      <c r="R9" s="17"/>
      <c r="S9" s="65"/>
      <c r="T9" s="10"/>
      <c r="U9" s="65"/>
      <c r="V9" s="10"/>
      <c r="W9" s="65">
        <v>1</v>
      </c>
      <c r="X9" s="18"/>
      <c r="Z9" s="61">
        <f>IF(NOT((ISBLANK(P9))),IF((OR(AND(ISBLANK(S9),ISBLANK(U9),ISBLANK(W9)),(S9+U9+W9)=0)),P9*0,IF((AND((S9&gt;0),((U9+W9)&gt;0))),"error",IF((S9&gt;0),(P9*(S9/12)),(P9*((U9+W9)/9))))),"empty")</f>
        <v>12141.41111111111</v>
      </c>
      <c r="AA9" s="62"/>
      <c r="AB9" s="61">
        <f>IF(OR(ISBLANK(Z9),Z9="empty",Z9="error"),"",(IF(ISBLANK(N9),0,(N9)))*Z9)</f>
        <v>1335.5552222222223</v>
      </c>
      <c r="AC9" s="62"/>
      <c r="AD9" s="63">
        <f>IF(OR(ISBLANK(Z9),Z9="empty",Z9="error",ISBLANK(AB9)),"",Z9+AB9)</f>
        <v>13476.966333333334</v>
      </c>
    </row>
    <row r="10" spans="1:30" ht="4.5" customHeight="1">
      <c r="A10" s="8"/>
      <c r="N10" s="64"/>
      <c r="P10" s="62"/>
      <c r="R10" s="17"/>
      <c r="S10" s="10"/>
      <c r="T10" s="10"/>
      <c r="U10" s="10"/>
      <c r="V10" s="10"/>
      <c r="W10" s="10"/>
      <c r="X10" s="18"/>
      <c r="Z10" s="62"/>
      <c r="AA10" s="62"/>
      <c r="AB10" s="62"/>
      <c r="AC10" s="62"/>
      <c r="AD10" s="62"/>
    </row>
    <row r="11" spans="1:30" ht="12.75">
      <c r="A11" s="8" t="s">
        <v>4</v>
      </c>
      <c r="B11" s="65"/>
      <c r="D11" s="88" t="s">
        <v>141</v>
      </c>
      <c r="F11" s="65"/>
      <c r="H11" s="88" t="s">
        <v>139</v>
      </c>
      <c r="J11" s="65"/>
      <c r="L11" s="88" t="s">
        <v>140</v>
      </c>
      <c r="N11" s="66">
        <v>0.283</v>
      </c>
      <c r="P11" s="67">
        <v>109272.7</v>
      </c>
      <c r="R11" s="17"/>
      <c r="S11" s="65"/>
      <c r="T11" s="10"/>
      <c r="U11" s="65">
        <v>1</v>
      </c>
      <c r="V11" s="10"/>
      <c r="W11" s="65"/>
      <c r="X11" s="18"/>
      <c r="Z11" s="61">
        <f>IF(NOT((ISBLANK(P11))),IF((OR(AND(ISBLANK(S11),ISBLANK(U11),ISBLANK(W11)),(S11+U11+W11)=0)),P11*0,IF((AND((S11&gt;0),((U11+W11)&gt;0))),"error",IF((S11&gt;0),(P11*(S11/12)),(P11*((U11+W11)/9))))),"empty")</f>
        <v>12141.41111111111</v>
      </c>
      <c r="AA11" s="62"/>
      <c r="AB11" s="61">
        <f>IF(OR(ISBLANK(Z11),Z11="empty",Z11="error"),"",(IF(ISBLANK(N11),0,(N11)))*Z11)</f>
        <v>3436.019344444444</v>
      </c>
      <c r="AC11" s="62"/>
      <c r="AD11" s="63">
        <f>IF(OR(ISBLANK(Z11),Z11="empty",Z11="error",ISBLANK(AB11)),"",Z11+AB11)</f>
        <v>15577.430455555554</v>
      </c>
    </row>
    <row r="12" spans="1:30" ht="4.5" customHeight="1">
      <c r="A12" s="8"/>
      <c r="N12" s="64"/>
      <c r="P12" s="62"/>
      <c r="R12" s="17"/>
      <c r="S12" s="10"/>
      <c r="T12" s="10"/>
      <c r="U12" s="10"/>
      <c r="V12" s="10"/>
      <c r="W12" s="10"/>
      <c r="X12" s="18"/>
      <c r="Z12" s="62"/>
      <c r="AA12" s="62"/>
      <c r="AB12" s="62"/>
      <c r="AC12" s="62"/>
      <c r="AD12" s="62"/>
    </row>
    <row r="13" spans="1:30" ht="12.75">
      <c r="A13" s="8" t="s">
        <v>5</v>
      </c>
      <c r="B13" s="65"/>
      <c r="D13" s="88" t="s">
        <v>142</v>
      </c>
      <c r="F13" s="65"/>
      <c r="H13" s="88" t="s">
        <v>143</v>
      </c>
      <c r="J13" s="65"/>
      <c r="L13" s="88" t="s">
        <v>144</v>
      </c>
      <c r="N13" s="66">
        <v>0.2235</v>
      </c>
      <c r="P13" s="67">
        <v>187000</v>
      </c>
      <c r="R13" s="17"/>
      <c r="S13" s="65">
        <v>1</v>
      </c>
      <c r="T13" s="10"/>
      <c r="U13" s="65"/>
      <c r="V13" s="10"/>
      <c r="W13" s="65"/>
      <c r="X13" s="18"/>
      <c r="Z13" s="61">
        <f>IF(NOT((ISBLANK(P13))),IF((OR(AND(ISBLANK(S13),ISBLANK(U13),ISBLANK(W13)),(S13+U13+W13)=0)),P13*0,IF((AND((S13&gt;0),((U13+W13)&gt;0))),"error",IF((S13&gt;0),(P13*(S13/12)),(P13*((U13+W13)/9))))),"empty")</f>
        <v>15583.333333333332</v>
      </c>
      <c r="AA13" s="62"/>
      <c r="AB13" s="61">
        <f>IF(OR(ISBLANK(Z13),Z13="empty",Z13="error"),"",(IF(ISBLANK(N13),0,(N13)))*Z13)</f>
        <v>3482.875</v>
      </c>
      <c r="AC13" s="62"/>
      <c r="AD13" s="63">
        <f>IF(OR(ISBLANK(Z13),Z13="empty",Z13="error",ISBLANK(AB13)),"",Z13+AB13)</f>
        <v>19066.208333333332</v>
      </c>
    </row>
    <row r="14" spans="1:30" ht="4.5" customHeight="1">
      <c r="A14" s="8"/>
      <c r="N14" s="64"/>
      <c r="P14" s="62"/>
      <c r="R14" s="17"/>
      <c r="S14" s="10"/>
      <c r="T14" s="10"/>
      <c r="U14" s="10"/>
      <c r="V14" s="10"/>
      <c r="W14" s="10"/>
      <c r="X14" s="18"/>
      <c r="Z14" s="62"/>
      <c r="AA14" s="62"/>
      <c r="AB14" s="62"/>
      <c r="AC14" s="62"/>
      <c r="AD14" s="62"/>
    </row>
    <row r="15" spans="1:30" ht="12.75">
      <c r="A15" s="8" t="s">
        <v>6</v>
      </c>
      <c r="B15" s="65"/>
      <c r="D15" s="65"/>
      <c r="F15" s="65"/>
      <c r="H15" s="65"/>
      <c r="J15" s="65"/>
      <c r="L15" s="65"/>
      <c r="N15" s="66"/>
      <c r="P15" s="67"/>
      <c r="R15" s="17"/>
      <c r="S15" s="65"/>
      <c r="T15" s="10"/>
      <c r="U15" s="65"/>
      <c r="V15" s="10"/>
      <c r="W15" s="65"/>
      <c r="X15" s="18"/>
      <c r="Z15" s="61" t="str">
        <f>IF(NOT((ISBLANK(P15))),IF((OR(AND(ISBLANK(S15),ISBLANK(U15),ISBLANK(W15)),(S15+U15+W15)=0)),P15*0,IF((AND((S15&gt;0),((U15+W15)&gt;0))),"error",IF((S15&gt;0),(P15*(S15/12)),(P15*((U15+W15)/9))))),"empty")</f>
        <v>empty</v>
      </c>
      <c r="AA15" s="62"/>
      <c r="AB15" s="61">
        <f>IF(OR(ISBLANK(Z15),Z15="empty",Z15="error"),"",(IF(ISBLANK(N15),0,(N15)))*Z15)</f>
      </c>
      <c r="AC15" s="62"/>
      <c r="AD15" s="63">
        <f>IF(OR(ISBLANK(Z15),Z15="empty",Z15="error",ISBLANK(AB15)),"",Z15+AB15)</f>
      </c>
    </row>
    <row r="16" spans="1:30" ht="4.5" customHeight="1">
      <c r="A16" s="8"/>
      <c r="N16" s="64"/>
      <c r="P16" s="62"/>
      <c r="R16" s="17"/>
      <c r="S16" s="10"/>
      <c r="T16" s="10"/>
      <c r="U16" s="10"/>
      <c r="V16" s="10"/>
      <c r="W16" s="10"/>
      <c r="X16" s="18"/>
      <c r="Z16" s="62"/>
      <c r="AA16" s="62"/>
      <c r="AB16" s="62"/>
      <c r="AC16" s="62"/>
      <c r="AD16" s="62"/>
    </row>
    <row r="17" spans="1:30" ht="12.75">
      <c r="A17" s="8" t="s">
        <v>7</v>
      </c>
      <c r="B17" s="65"/>
      <c r="D17" s="65"/>
      <c r="F17" s="65"/>
      <c r="H17" s="65"/>
      <c r="J17" s="65"/>
      <c r="L17" s="65"/>
      <c r="N17" s="66"/>
      <c r="P17" s="67"/>
      <c r="R17" s="17"/>
      <c r="S17" s="65"/>
      <c r="T17" s="10"/>
      <c r="U17" s="65"/>
      <c r="V17" s="10"/>
      <c r="W17" s="65"/>
      <c r="X17" s="18"/>
      <c r="Z17" s="61" t="str">
        <f>IF(NOT((ISBLANK(P17))),IF((OR(AND(ISBLANK(S17),ISBLANK(U17),ISBLANK(W17)),(S17+U17+W17)=0)),P17*0,IF((AND((S17&gt;0),((U17+W17)&gt;0))),"error",IF((S17&gt;0),(P17*(S17/12)),(P17*((U17+W17)/9))))),"empty")</f>
        <v>empty</v>
      </c>
      <c r="AA17" s="62"/>
      <c r="AB17" s="61">
        <f>IF(OR(ISBLANK(Z17),Z17="empty",Z17="error"),"",(IF(ISBLANK(N17),0,(N17)))*Z17)</f>
      </c>
      <c r="AC17" s="62"/>
      <c r="AD17" s="63">
        <f>IF(OR(ISBLANK(Z17),Z17="empty",Z17="error",ISBLANK(AB17)),"",Z17+AB17)</f>
      </c>
    </row>
    <row r="18" spans="1:30" ht="4.5" customHeight="1">
      <c r="A18" s="8"/>
      <c r="N18" s="64"/>
      <c r="P18" s="62"/>
      <c r="R18" s="17"/>
      <c r="S18" s="10"/>
      <c r="T18" s="10"/>
      <c r="U18" s="10"/>
      <c r="V18" s="10"/>
      <c r="W18" s="10"/>
      <c r="X18" s="18"/>
      <c r="Z18" s="62"/>
      <c r="AA18" s="62"/>
      <c r="AB18" s="62"/>
      <c r="AC18" s="62"/>
      <c r="AD18" s="62"/>
    </row>
    <row r="19" spans="1:30" ht="12.75">
      <c r="A19" s="8" t="s">
        <v>8</v>
      </c>
      <c r="B19" s="65"/>
      <c r="D19" s="65"/>
      <c r="F19" s="65"/>
      <c r="H19" s="65"/>
      <c r="J19" s="65"/>
      <c r="L19" s="65"/>
      <c r="N19" s="66"/>
      <c r="P19" s="67"/>
      <c r="R19" s="17"/>
      <c r="S19" s="65"/>
      <c r="T19" s="10"/>
      <c r="U19" s="65"/>
      <c r="V19" s="10"/>
      <c r="W19" s="65"/>
      <c r="X19" s="18"/>
      <c r="Z19" s="61" t="str">
        <f>IF(NOT((ISBLANK(P19))),IF((OR(AND(ISBLANK(S19),ISBLANK(U19),ISBLANK(W19)),(S19+U19+W19)=0)),P19*0,IF((AND((S19&gt;0),((U19+W19)&gt;0))),"error",IF((S19&gt;0),(P19*(S19/12)),(P19*((U19+W19)/9))))),"empty")</f>
        <v>empty</v>
      </c>
      <c r="AA19" s="62"/>
      <c r="AB19" s="61">
        <f>IF(OR(ISBLANK(Z19),Z19="empty",Z19="error"),"",(IF(ISBLANK(N19),0,(N19)))*Z19)</f>
      </c>
      <c r="AC19" s="62"/>
      <c r="AD19" s="63">
        <f>IF(OR(ISBLANK(Z19),Z19="empty",Z19="error",ISBLANK(AB19)),"",Z19+AB19)</f>
      </c>
    </row>
    <row r="20" spans="1:30" ht="4.5" customHeight="1">
      <c r="A20" s="8"/>
      <c r="N20" s="64"/>
      <c r="P20" s="62"/>
      <c r="R20" s="17"/>
      <c r="S20" s="10"/>
      <c r="T20" s="10"/>
      <c r="U20" s="10"/>
      <c r="V20" s="10"/>
      <c r="W20" s="10"/>
      <c r="X20" s="18"/>
      <c r="Z20" s="62"/>
      <c r="AA20" s="62"/>
      <c r="AB20" s="62"/>
      <c r="AC20" s="62"/>
      <c r="AD20" s="62"/>
    </row>
    <row r="21" spans="1:30" ht="12.75">
      <c r="A21" s="8" t="s">
        <v>9</v>
      </c>
      <c r="B21" s="65"/>
      <c r="D21" s="65"/>
      <c r="F21" s="65"/>
      <c r="H21" s="65"/>
      <c r="J21" s="65"/>
      <c r="L21" s="65"/>
      <c r="N21" s="66"/>
      <c r="P21" s="67"/>
      <c r="R21" s="17"/>
      <c r="S21" s="65"/>
      <c r="T21" s="10"/>
      <c r="U21" s="65"/>
      <c r="V21" s="10"/>
      <c r="W21" s="65"/>
      <c r="X21" s="18"/>
      <c r="Z21" s="61" t="str">
        <f>IF(NOT((ISBLANK(P21))),IF((OR(AND(ISBLANK(S21),ISBLANK(U21),ISBLANK(W21)),(S21+U21+W21)=0)),P21*0,IF((AND((S21&gt;0),((U21+W21)&gt;0))),"error",IF((S21&gt;0),(P21*(S21/12)),(P21*((U21+W21)/9))))),"empty")</f>
        <v>empty</v>
      </c>
      <c r="AA21" s="62"/>
      <c r="AB21" s="61">
        <f>IF(OR(ISBLANK(Z21),Z21="empty",Z21="error"),"",(IF(ISBLANK(N21),0,(N21)))*Z21)</f>
      </c>
      <c r="AC21" s="62"/>
      <c r="AD21" s="63">
        <f>IF(OR(ISBLANK(Z21),Z21="empty",Z21="error",ISBLANK(AB21)),"",Z21+AB21)</f>
      </c>
    </row>
    <row r="22" spans="1:30" ht="4.5" customHeight="1">
      <c r="A22" s="8"/>
      <c r="N22" s="64"/>
      <c r="P22" s="62"/>
      <c r="R22" s="17"/>
      <c r="S22" s="10"/>
      <c r="T22" s="10"/>
      <c r="U22" s="10"/>
      <c r="V22" s="10"/>
      <c r="W22" s="10"/>
      <c r="X22" s="18"/>
      <c r="Z22" s="62"/>
      <c r="AA22" s="62"/>
      <c r="AB22" s="62"/>
      <c r="AC22" s="62"/>
      <c r="AD22" s="62"/>
    </row>
    <row r="23" spans="1:30" ht="12.75">
      <c r="A23" s="8" t="s">
        <v>10</v>
      </c>
      <c r="B23" s="65"/>
      <c r="D23" s="65"/>
      <c r="F23" s="65"/>
      <c r="H23" s="65"/>
      <c r="J23" s="65"/>
      <c r="L23" s="65"/>
      <c r="N23" s="66"/>
      <c r="P23" s="67"/>
      <c r="R23" s="17"/>
      <c r="S23" s="65"/>
      <c r="T23" s="10"/>
      <c r="U23" s="65"/>
      <c r="V23" s="10"/>
      <c r="W23" s="65"/>
      <c r="X23" s="18"/>
      <c r="Z23" s="61" t="str">
        <f>IF(NOT((ISBLANK(P23))),IF((OR(AND(ISBLANK(S23),ISBLANK(U23),ISBLANK(W23)),(S23+U23+W23)=0)),P23*0,IF((AND((S23&gt;0),((U23+W23)&gt;0))),"error",IF((S23&gt;0),(P23*(S23/12)),(P23*((U23+W23)/9))))),"empty")</f>
        <v>empty</v>
      </c>
      <c r="AA23" s="62"/>
      <c r="AB23" s="61">
        <f>IF(OR(ISBLANK(Z23),Z23="empty",Z23="error"),"",(IF(ISBLANK(N23),0,(N23)))*Z23)</f>
      </c>
      <c r="AC23" s="62"/>
      <c r="AD23" s="63">
        <f>IF(OR(ISBLANK(Z23),Z23="empty",Z23="error",ISBLANK(AB23)),"",Z23+AB23)</f>
      </c>
    </row>
    <row r="24" spans="1:30" ht="4.5" customHeight="1">
      <c r="A24" s="8"/>
      <c r="N24" s="64"/>
      <c r="P24" s="62"/>
      <c r="R24" s="17"/>
      <c r="S24" s="10"/>
      <c r="T24" s="10"/>
      <c r="U24" s="10"/>
      <c r="V24" s="10"/>
      <c r="W24" s="10"/>
      <c r="X24" s="18"/>
      <c r="Z24" s="62"/>
      <c r="AA24" s="62"/>
      <c r="AB24" s="62"/>
      <c r="AC24" s="62"/>
      <c r="AD24" s="62"/>
    </row>
    <row r="25" spans="1:30" ht="12.75">
      <c r="A25" s="8" t="s">
        <v>11</v>
      </c>
      <c r="B25" s="65"/>
      <c r="D25" s="65"/>
      <c r="F25" s="65"/>
      <c r="H25" s="65"/>
      <c r="J25" s="65"/>
      <c r="L25" s="65"/>
      <c r="N25" s="66"/>
      <c r="P25" s="67"/>
      <c r="R25" s="17"/>
      <c r="S25" s="65"/>
      <c r="T25" s="10"/>
      <c r="U25" s="65"/>
      <c r="V25" s="10"/>
      <c r="W25" s="65"/>
      <c r="X25" s="18"/>
      <c r="Z25" s="61" t="str">
        <f>IF(NOT((ISBLANK(P25))),IF((OR(AND(ISBLANK(S25),ISBLANK(U25),ISBLANK(W25)),(S25+U25+W25)=0)),P25*0,IF((AND((S25&gt;0),((U25+W25)&gt;0))),"error",IF((S25&gt;0),(P25*(S25/12)),(P25*((U25+W25)/9))))),"empty")</f>
        <v>empty</v>
      </c>
      <c r="AA25" s="62"/>
      <c r="AB25" s="61">
        <f>IF(OR(ISBLANK(Z25),Z25="empty",Z25="error"),"",(IF(ISBLANK(N25),0,(N25)))*Z25)</f>
      </c>
      <c r="AC25" s="62"/>
      <c r="AD25" s="63">
        <f>IF(OR(ISBLANK(Z25),Z25="empty",Z25="error",ISBLANK(AB25)),"",Z25+AB25)</f>
      </c>
    </row>
    <row r="26" spans="1:30" ht="4.5" customHeight="1">
      <c r="A26" s="8"/>
      <c r="N26" s="64"/>
      <c r="P26" s="62"/>
      <c r="R26" s="17"/>
      <c r="S26" s="10"/>
      <c r="T26" s="10"/>
      <c r="U26" s="10"/>
      <c r="V26" s="10"/>
      <c r="W26" s="10"/>
      <c r="X26" s="18"/>
      <c r="Z26" s="62"/>
      <c r="AA26" s="62"/>
      <c r="AB26" s="62"/>
      <c r="AC26" s="62"/>
      <c r="AD26" s="62"/>
    </row>
    <row r="27" spans="1:30" ht="12.75">
      <c r="A27" s="8" t="s">
        <v>12</v>
      </c>
      <c r="B27" s="65"/>
      <c r="D27" s="65"/>
      <c r="F27" s="65"/>
      <c r="H27" s="65"/>
      <c r="J27" s="65"/>
      <c r="L27" s="65"/>
      <c r="N27" s="66"/>
      <c r="P27" s="67"/>
      <c r="R27" s="17"/>
      <c r="S27" s="65"/>
      <c r="T27" s="10"/>
      <c r="U27" s="65"/>
      <c r="V27" s="10"/>
      <c r="W27" s="65"/>
      <c r="X27" s="18"/>
      <c r="Z27" s="61" t="str">
        <f>IF(NOT((ISBLANK(P27))),IF((OR(AND(ISBLANK(S27),ISBLANK(U27),ISBLANK(W27)),(S27+U27+W27)=0)),P27*0,IF((AND((S27&gt;0),((U27+W27)&gt;0))),"error",IF((S27&gt;0),(P27*(S27/12)),(P27*((U27+W27)/9))))),"empty")</f>
        <v>empty</v>
      </c>
      <c r="AA27" s="62"/>
      <c r="AB27" s="61">
        <f>IF(OR(ISBLANK(Z27),Z27="empty",Z27="error"),"",(IF(ISBLANK(N27),0,(N27)))*Z27)</f>
      </c>
      <c r="AC27" s="62"/>
      <c r="AD27" s="63">
        <f>IF(OR(ISBLANK(Z27),Z27="empty",Z27="error",ISBLANK(AB27)),"",Z27+AB27)</f>
      </c>
    </row>
    <row r="28" spans="1:30" ht="4.5" customHeight="1">
      <c r="A28" s="8"/>
      <c r="N28" s="64"/>
      <c r="P28" s="62"/>
      <c r="R28" s="17"/>
      <c r="S28" s="10"/>
      <c r="T28" s="10"/>
      <c r="U28" s="10"/>
      <c r="V28" s="10"/>
      <c r="W28" s="10"/>
      <c r="X28" s="18"/>
      <c r="Z28" s="62"/>
      <c r="AA28" s="62"/>
      <c r="AB28" s="62"/>
      <c r="AC28" s="62"/>
      <c r="AD28" s="62"/>
    </row>
    <row r="29" spans="1:30" ht="12.75">
      <c r="A29" s="8" t="s">
        <v>13</v>
      </c>
      <c r="B29" s="65"/>
      <c r="D29" s="65"/>
      <c r="F29" s="65"/>
      <c r="H29" s="65"/>
      <c r="J29" s="65"/>
      <c r="L29" s="65"/>
      <c r="N29" s="66"/>
      <c r="P29" s="67"/>
      <c r="R29" s="17"/>
      <c r="S29" s="65"/>
      <c r="T29" s="10"/>
      <c r="U29" s="65"/>
      <c r="V29" s="10"/>
      <c r="W29" s="65"/>
      <c r="X29" s="18"/>
      <c r="Z29" s="61" t="str">
        <f>IF(NOT((ISBLANK(P29))),IF((OR(AND(ISBLANK(S29),ISBLANK(U29),ISBLANK(W29)),(S29+U29+W29)=0)),P29*0,IF((AND((S29&gt;0),((U29+W29)&gt;0))),"error",IF((S29&gt;0),(P29*(S29/12)),(P29*((U29+W29)/9))))),"empty")</f>
        <v>empty</v>
      </c>
      <c r="AA29" s="62"/>
      <c r="AB29" s="61">
        <f>IF(OR(ISBLANK(Z29),Z29="empty",Z29="error"),"",(IF(ISBLANK(N29),0,(N29)))*Z29)</f>
      </c>
      <c r="AC29" s="62"/>
      <c r="AD29" s="63">
        <f>IF(OR(ISBLANK(Z29),Z29="empty",Z29="error",ISBLANK(AB29)),"",Z29+AB29)</f>
      </c>
    </row>
    <row r="30" spans="1:30" ht="4.5" customHeight="1" thickBot="1">
      <c r="A30" s="8"/>
      <c r="B30" s="10"/>
      <c r="D30" s="10"/>
      <c r="F30" s="10"/>
      <c r="H30" s="10"/>
      <c r="J30" s="10"/>
      <c r="L30" s="10"/>
      <c r="N30" s="10"/>
      <c r="P30" s="10"/>
      <c r="R30" s="19"/>
      <c r="S30" s="20"/>
      <c r="T30" s="20"/>
      <c r="U30" s="20"/>
      <c r="V30" s="20"/>
      <c r="W30" s="20"/>
      <c r="X30" s="21"/>
      <c r="Z30" s="10"/>
      <c r="AB30" s="10"/>
      <c r="AD30" s="11"/>
    </row>
    <row r="31" spans="28:30" ht="12.75">
      <c r="AB31" s="23" t="s">
        <v>29</v>
      </c>
      <c r="AD31" s="61">
        <f>SUM(AD7:AD30)</f>
        <v>99050.05512222221</v>
      </c>
    </row>
    <row r="32" spans="2:26" ht="13.5" thickBot="1">
      <c r="B32" s="5" t="s">
        <v>45</v>
      </c>
      <c r="S32" s="132" t="s">
        <v>28</v>
      </c>
      <c r="T32" s="132"/>
      <c r="U32" s="132"/>
      <c r="V32" s="132"/>
      <c r="W32" s="132"/>
      <c r="X32" s="6"/>
      <c r="Y32" s="6"/>
      <c r="Z32" s="6"/>
    </row>
    <row r="33" spans="1:30" ht="24">
      <c r="A33" s="3"/>
      <c r="B33" s="12" t="s">
        <v>30</v>
      </c>
      <c r="C33" s="12"/>
      <c r="D33" s="3"/>
      <c r="E33" s="3"/>
      <c r="F33" s="3"/>
      <c r="G33" s="3"/>
      <c r="H33" s="3" t="s">
        <v>18</v>
      </c>
      <c r="I33" s="3"/>
      <c r="J33" s="3"/>
      <c r="K33" s="3"/>
      <c r="L33" s="3"/>
      <c r="M33" s="3"/>
      <c r="N33" s="3" t="s">
        <v>20</v>
      </c>
      <c r="O33" s="3"/>
      <c r="P33" s="3" t="s">
        <v>19</v>
      </c>
      <c r="Q33" s="3"/>
      <c r="R33" s="13"/>
      <c r="S33" s="14" t="s">
        <v>22</v>
      </c>
      <c r="T33" s="15"/>
      <c r="U33" s="14" t="s">
        <v>23</v>
      </c>
      <c r="V33" s="15"/>
      <c r="W33" s="14" t="s">
        <v>24</v>
      </c>
      <c r="X33" s="16"/>
      <c r="Y33" s="3"/>
      <c r="Z33" s="4" t="s">
        <v>25</v>
      </c>
      <c r="AA33" s="4"/>
      <c r="AB33" s="4" t="s">
        <v>26</v>
      </c>
      <c r="AC33" s="3"/>
      <c r="AD33" s="3" t="s">
        <v>27</v>
      </c>
    </row>
    <row r="34" spans="18:24" ht="4.5" customHeight="1">
      <c r="R34" s="17"/>
      <c r="S34" s="10"/>
      <c r="T34" s="10"/>
      <c r="U34" s="10"/>
      <c r="V34" s="10"/>
      <c r="W34" s="10"/>
      <c r="X34" s="18"/>
    </row>
    <row r="35" spans="1:30" ht="12.75">
      <c r="A35" s="8"/>
      <c r="B35" s="65"/>
      <c r="D35" s="10"/>
      <c r="F35" s="124" t="s">
        <v>31</v>
      </c>
      <c r="G35" s="124"/>
      <c r="H35" s="124"/>
      <c r="I35" s="124"/>
      <c r="J35" s="124"/>
      <c r="K35" s="124"/>
      <c r="L35" s="124"/>
      <c r="N35" s="66"/>
      <c r="P35" s="67"/>
      <c r="R35" s="17"/>
      <c r="S35" s="65"/>
      <c r="T35" s="10"/>
      <c r="U35" s="65"/>
      <c r="V35" s="10"/>
      <c r="W35" s="65"/>
      <c r="X35" s="18"/>
      <c r="Z35" s="61" t="str">
        <f>IF(NOT((ISBLANK(P35))),IF((OR(AND(ISBLANK(S35),ISBLANK(U35),ISBLANK(W35)),(S35+U35+W35)=0)),P35*0,IF((AND((S35&gt;0),((U35+W35)&gt;0))),"error",IF((S35&gt;0),(P35*(S35/12)),(P35*((U35+W35)/9))))),"empty")</f>
        <v>empty</v>
      </c>
      <c r="AA35" s="62"/>
      <c r="AB35" s="63">
        <f>IF(OR(ISBLANK(Z35),Z35="empty",Z35="error"),"",(IF(ISBLANK(N35),0,N35))*Z35)</f>
      </c>
      <c r="AC35" s="62"/>
      <c r="AD35" s="61">
        <f>IF(OR(ISBLANK(Z35),Z35="empty",Z35="error",ISBLANK(AB35)),"",Z35+AB35)</f>
      </c>
    </row>
    <row r="36" spans="1:30" ht="4.5" customHeight="1">
      <c r="A36" s="8"/>
      <c r="D36" s="10"/>
      <c r="N36" s="64"/>
      <c r="P36" s="62"/>
      <c r="R36" s="17"/>
      <c r="S36" s="10"/>
      <c r="T36" s="10"/>
      <c r="U36" s="10"/>
      <c r="V36" s="10"/>
      <c r="W36" s="10"/>
      <c r="X36" s="18"/>
      <c r="Z36" s="62"/>
      <c r="AA36" s="62"/>
      <c r="AB36" s="62"/>
      <c r="AC36" s="62"/>
      <c r="AD36" s="62"/>
    </row>
    <row r="37" spans="1:30" ht="12.75">
      <c r="A37" s="8"/>
      <c r="B37" s="65">
        <v>1</v>
      </c>
      <c r="D37" s="10"/>
      <c r="F37" s="124" t="s">
        <v>32</v>
      </c>
      <c r="G37" s="124"/>
      <c r="H37" s="124"/>
      <c r="I37" s="124"/>
      <c r="J37" s="124"/>
      <c r="K37" s="124"/>
      <c r="L37" s="124"/>
      <c r="N37" s="66"/>
      <c r="P37" s="67">
        <v>38245.445</v>
      </c>
      <c r="R37" s="17"/>
      <c r="S37" s="65">
        <v>12</v>
      </c>
      <c r="T37" s="10"/>
      <c r="U37" s="65"/>
      <c r="V37" s="10"/>
      <c r="W37" s="65"/>
      <c r="X37" s="18"/>
      <c r="Z37" s="61">
        <f>IF(NOT((ISBLANK(P37))),IF((OR(AND(ISBLANK(S37),ISBLANK(U37),ISBLANK(W37)),(S37+U37+W37)=0)),P37*0,IF((AND((S37&gt;0),((U37+W37)&gt;0))),"error",IF((S37&gt;0),(P37*(S37/12)),(P37*((U37+W37)/9))))),"empty")</f>
        <v>38245.445</v>
      </c>
      <c r="AA37" s="62"/>
      <c r="AB37" s="63">
        <f>IF(OR(ISBLANK(Z37),Z37="empty",Z37="error"),"",(IF(ISBLANK(N37),0,N37))*Z37)</f>
        <v>0</v>
      </c>
      <c r="AC37" s="62"/>
      <c r="AD37" s="61">
        <f>IF(OR(ISBLANK(Z37),Z37="empty",Z37="error",ISBLANK(AB37)),"",Z37+AB37)</f>
        <v>38245.445</v>
      </c>
    </row>
    <row r="38" spans="1:30" ht="4.5" customHeight="1">
      <c r="A38" s="8"/>
      <c r="D38" s="10"/>
      <c r="N38" s="64"/>
      <c r="P38" s="62"/>
      <c r="R38" s="17"/>
      <c r="S38" s="10"/>
      <c r="T38" s="10"/>
      <c r="U38" s="10"/>
      <c r="V38" s="10"/>
      <c r="W38" s="10"/>
      <c r="X38" s="18"/>
      <c r="Z38" s="62"/>
      <c r="AA38" s="62"/>
      <c r="AB38" s="62"/>
      <c r="AC38" s="62"/>
      <c r="AD38" s="62"/>
    </row>
    <row r="39" spans="1:30" ht="12.75">
      <c r="A39" s="8"/>
      <c r="B39" s="65"/>
      <c r="D39" s="10"/>
      <c r="F39" s="124" t="s">
        <v>33</v>
      </c>
      <c r="G39" s="124"/>
      <c r="H39" s="124"/>
      <c r="I39" s="124"/>
      <c r="J39" s="124"/>
      <c r="K39" s="124"/>
      <c r="L39" s="124"/>
      <c r="N39" s="66"/>
      <c r="P39" s="67"/>
      <c r="R39" s="17"/>
      <c r="S39" s="65"/>
      <c r="T39" s="10"/>
      <c r="U39" s="65"/>
      <c r="V39" s="10"/>
      <c r="W39" s="65"/>
      <c r="X39" s="18"/>
      <c r="Z39" s="61" t="str">
        <f>IF(NOT((ISBLANK(P39))),IF((OR(AND(ISBLANK(S39),ISBLANK(U39),ISBLANK(W39)),(S39+U39+W39)=0)),P39*0,IF((AND((S39&gt;0),((U39+W39)&gt;0))),"error",IF((S39&gt;0),(P39*(S39/12)),(P39*((U39+W39)/9))))),"empty")</f>
        <v>empty</v>
      </c>
      <c r="AA39" s="62"/>
      <c r="AB39" s="63">
        <f>IF(OR(ISBLANK(Z39),Z39="empty",Z39="error"),"",(IF(ISBLANK(N39),0,N39))*Z39)</f>
      </c>
      <c r="AC39" s="62"/>
      <c r="AD39" s="61">
        <f>IF(OR(ISBLANK(Z39),Z39="empty",Z39="error",ISBLANK(AB39)),"",Z39+AB39)</f>
      </c>
    </row>
    <row r="40" spans="1:30" ht="4.5" customHeight="1">
      <c r="A40" s="8"/>
      <c r="D40" s="10"/>
      <c r="N40" s="64"/>
      <c r="P40" s="62"/>
      <c r="R40" s="17"/>
      <c r="S40" s="10"/>
      <c r="T40" s="10"/>
      <c r="U40" s="10"/>
      <c r="V40" s="10"/>
      <c r="W40" s="10"/>
      <c r="X40" s="18"/>
      <c r="Z40" s="62"/>
      <c r="AA40" s="62"/>
      <c r="AB40" s="62"/>
      <c r="AC40" s="62"/>
      <c r="AD40" s="62"/>
    </row>
    <row r="41" spans="1:30" ht="12.75">
      <c r="A41" s="8"/>
      <c r="B41" s="65"/>
      <c r="D41" s="10"/>
      <c r="F41" s="124" t="s">
        <v>34</v>
      </c>
      <c r="G41" s="124"/>
      <c r="H41" s="124"/>
      <c r="I41" s="124"/>
      <c r="J41" s="124"/>
      <c r="K41" s="124"/>
      <c r="L41" s="124"/>
      <c r="N41" s="66"/>
      <c r="P41" s="67"/>
      <c r="R41" s="17"/>
      <c r="S41" s="65"/>
      <c r="T41" s="10"/>
      <c r="U41" s="65"/>
      <c r="V41" s="10"/>
      <c r="W41" s="65"/>
      <c r="X41" s="18"/>
      <c r="Z41" s="61" t="str">
        <f>IF(NOT((ISBLANK(P41))),IF((OR(AND(ISBLANK(S41),ISBLANK(U41),ISBLANK(W41)),(S41+U41+W41)=0)),P41*0,IF((AND((S41&gt;0),((U41+W41)&gt;0))),"error",IF((S41&gt;0),(P41*(S41/12)),(P41*((U41+W41)/9))))),"empty")</f>
        <v>empty</v>
      </c>
      <c r="AA41" s="62"/>
      <c r="AB41" s="63">
        <f>IF(OR(ISBLANK(Z41),Z41="empty",Z41="error"),"",(IF(ISBLANK(N41),0,N41))*Z41)</f>
      </c>
      <c r="AC41" s="62"/>
      <c r="AD41" s="61">
        <f>IF(OR(ISBLANK(Z41),Z41="empty",Z41="error",ISBLANK(AB41)),"",Z41+AB41)</f>
      </c>
    </row>
    <row r="42" spans="1:30" ht="4.5" customHeight="1">
      <c r="A42" s="8"/>
      <c r="D42" s="10"/>
      <c r="N42" s="64"/>
      <c r="P42" s="62"/>
      <c r="R42" s="17"/>
      <c r="S42" s="10"/>
      <c r="T42" s="10"/>
      <c r="U42" s="10"/>
      <c r="V42" s="10"/>
      <c r="W42" s="10"/>
      <c r="X42" s="18"/>
      <c r="Z42" s="62"/>
      <c r="AA42" s="62"/>
      <c r="AB42" s="62"/>
      <c r="AC42" s="62"/>
      <c r="AD42" s="62"/>
    </row>
    <row r="43" spans="1:30" ht="12.75">
      <c r="A43" s="8"/>
      <c r="B43" s="65"/>
      <c r="D43" s="10"/>
      <c r="F43" s="125"/>
      <c r="G43" s="126"/>
      <c r="H43" s="126"/>
      <c r="I43" s="126"/>
      <c r="J43" s="126"/>
      <c r="K43" s="126"/>
      <c r="L43" s="127"/>
      <c r="N43" s="66"/>
      <c r="P43" s="67"/>
      <c r="R43" s="17"/>
      <c r="S43" s="65"/>
      <c r="T43" s="10"/>
      <c r="U43" s="65"/>
      <c r="V43" s="10"/>
      <c r="W43" s="65"/>
      <c r="X43" s="18"/>
      <c r="Z43" s="61" t="str">
        <f>IF(NOT((ISBLANK(P43))),IF((OR(AND(ISBLANK(S43),ISBLANK(U43),ISBLANK(W43)),(S43+U43+W43)=0)),P43*0,IF((AND((S43&gt;0),((U43+W43)&gt;0))),"error",IF((S43&gt;0),(P43*(S43/12)),(P43*((U43+W43)/9))))),"empty")</f>
        <v>empty</v>
      </c>
      <c r="AA43" s="62"/>
      <c r="AB43" s="63">
        <f>IF(OR(ISBLANK(Z43),Z43="empty",Z43="error"),"",(IF(ISBLANK(N43),0,N43))*Z43)</f>
      </c>
      <c r="AC43" s="62"/>
      <c r="AD43" s="61">
        <f>IF(OR(ISBLANK(Z43),Z43="empty",Z43="error",ISBLANK(AB43)),"",Z43+AB43)</f>
      </c>
    </row>
    <row r="44" spans="1:30" ht="4.5" customHeight="1">
      <c r="A44" s="8"/>
      <c r="D44" s="10"/>
      <c r="N44" s="64"/>
      <c r="P44" s="62"/>
      <c r="R44" s="17"/>
      <c r="S44" s="10"/>
      <c r="T44" s="10"/>
      <c r="U44" s="10"/>
      <c r="V44" s="10"/>
      <c r="W44" s="10"/>
      <c r="X44" s="18"/>
      <c r="Z44" s="62"/>
      <c r="AA44" s="62"/>
      <c r="AB44" s="62"/>
      <c r="AC44" s="62"/>
      <c r="AD44" s="62"/>
    </row>
    <row r="45" spans="1:30" ht="12.75">
      <c r="A45" s="8"/>
      <c r="B45" s="65">
        <v>1</v>
      </c>
      <c r="D45" s="10"/>
      <c r="F45" s="128" t="s">
        <v>145</v>
      </c>
      <c r="G45" s="126"/>
      <c r="H45" s="126"/>
      <c r="I45" s="126"/>
      <c r="J45" s="126"/>
      <c r="K45" s="126"/>
      <c r="L45" s="127"/>
      <c r="N45" s="66">
        <v>0.345</v>
      </c>
      <c r="P45" s="67">
        <v>45894.534</v>
      </c>
      <c r="R45" s="17"/>
      <c r="S45" s="65">
        <v>6</v>
      </c>
      <c r="T45" s="10"/>
      <c r="U45" s="65"/>
      <c r="V45" s="10"/>
      <c r="W45" s="65"/>
      <c r="X45" s="18"/>
      <c r="Z45" s="61">
        <f>IF(NOT((ISBLANK(P45))),IF((OR(AND(ISBLANK(S45),ISBLANK(U45),ISBLANK(W45)),(S45+U45+W45)=0)),P45*0,IF((AND((S45&gt;0),((U45+W45)&gt;0))),"error",IF((S45&gt;0),(P45*(S45/12)),(P45*((U45+W45)/9))))),"empty")</f>
        <v>22947.267</v>
      </c>
      <c r="AA45" s="62"/>
      <c r="AB45" s="63">
        <f>IF(OR(ISBLANK(Z45),Z45="empty",Z45="error"),"",(IF(ISBLANK(N45),0,N45))*Z45)</f>
        <v>7916.807115</v>
      </c>
      <c r="AC45" s="62"/>
      <c r="AD45" s="61">
        <f>IF(OR(ISBLANK(Z45),Z45="empty",Z45="error",ISBLANK(AB45)),"",Z45+AB45)</f>
        <v>30864.074115</v>
      </c>
    </row>
    <row r="46" spans="1:30" ht="4.5" customHeight="1">
      <c r="A46" s="8"/>
      <c r="D46" s="10"/>
      <c r="N46" s="64"/>
      <c r="P46" s="62"/>
      <c r="R46" s="17"/>
      <c r="S46" s="10"/>
      <c r="T46" s="10"/>
      <c r="U46" s="10"/>
      <c r="V46" s="10"/>
      <c r="W46" s="10"/>
      <c r="X46" s="18"/>
      <c r="Z46" s="62"/>
      <c r="AA46" s="62"/>
      <c r="AB46" s="62"/>
      <c r="AC46" s="62"/>
      <c r="AD46" s="62"/>
    </row>
    <row r="47" spans="1:30" ht="12.75">
      <c r="A47" s="8"/>
      <c r="B47" s="65"/>
      <c r="D47" s="10"/>
      <c r="F47" s="125"/>
      <c r="G47" s="126"/>
      <c r="H47" s="126"/>
      <c r="I47" s="126"/>
      <c r="J47" s="126"/>
      <c r="K47" s="126"/>
      <c r="L47" s="127"/>
      <c r="N47" s="66"/>
      <c r="P47" s="67"/>
      <c r="R47" s="17"/>
      <c r="S47" s="65"/>
      <c r="T47" s="10"/>
      <c r="U47" s="65"/>
      <c r="V47" s="10"/>
      <c r="W47" s="65"/>
      <c r="X47" s="18"/>
      <c r="Z47" s="61" t="str">
        <f>IF(NOT((ISBLANK(P47))),IF((OR(AND(ISBLANK(S47),ISBLANK(U47),ISBLANK(W47)),(S47+U47+W47)=0)),P47*0,IF((AND((S47&gt;0),((U47+W47)&gt;0))),"error",IF((S47&gt;0),(P47*(S47/12)),(P47*((U47+W47)/9))))),"empty")</f>
        <v>empty</v>
      </c>
      <c r="AA47" s="62"/>
      <c r="AB47" s="63">
        <f>IF(OR(ISBLANK(Z47),Z47="empty",Z47="error"),"",(IF(ISBLANK(N47),0,N47))*Z47)</f>
      </c>
      <c r="AC47" s="62"/>
      <c r="AD47" s="61">
        <f>IF(OR(ISBLANK(Z47),Z47="empty",Z47="error",ISBLANK(AB47)),"",Z47+AB47)</f>
      </c>
    </row>
    <row r="48" spans="1:30" ht="4.5" customHeight="1">
      <c r="A48" s="8"/>
      <c r="D48" s="10"/>
      <c r="N48" s="64"/>
      <c r="P48" s="62"/>
      <c r="R48" s="17"/>
      <c r="S48" s="10"/>
      <c r="T48" s="10"/>
      <c r="U48" s="10"/>
      <c r="V48" s="10"/>
      <c r="W48" s="10"/>
      <c r="X48" s="18"/>
      <c r="Z48" s="62"/>
      <c r="AA48" s="62"/>
      <c r="AB48" s="62"/>
      <c r="AC48" s="62"/>
      <c r="AD48" s="62"/>
    </row>
    <row r="49" spans="1:30" ht="12.75">
      <c r="A49" s="8"/>
      <c r="B49" s="65"/>
      <c r="D49" s="10"/>
      <c r="F49" s="125"/>
      <c r="G49" s="126"/>
      <c r="H49" s="126"/>
      <c r="I49" s="126"/>
      <c r="J49" s="126"/>
      <c r="K49" s="126"/>
      <c r="L49" s="127"/>
      <c r="N49" s="66"/>
      <c r="P49" s="67"/>
      <c r="R49" s="17"/>
      <c r="S49" s="65"/>
      <c r="T49" s="10"/>
      <c r="U49" s="65"/>
      <c r="V49" s="10"/>
      <c r="W49" s="65"/>
      <c r="X49" s="18"/>
      <c r="Z49" s="61" t="str">
        <f>IF(NOT((ISBLANK(P49))),IF((OR(AND(ISBLANK(S49),ISBLANK(U49),ISBLANK(W49)),(S49+U49+W49)=0)),P49*0,IF((AND((S49&gt;0),((U49+W49)&gt;0))),"error",IF((S49&gt;0),(P49*(S49/12)),(P49*((U49+W49)/9))))),"empty")</f>
        <v>empty</v>
      </c>
      <c r="AA49" s="62"/>
      <c r="AB49" s="63">
        <f>IF(OR(ISBLANK(Z49),Z49="empty",Z49="error"),"",(IF(ISBLANK(N49),0,N49))*Z49)</f>
      </c>
      <c r="AC49" s="62"/>
      <c r="AD49" s="61">
        <f>IF(OR(ISBLANK(Z49),Z49="empty",Z49="error",ISBLANK(AB49)),"",Z49+AB49)</f>
      </c>
    </row>
    <row r="50" spans="1:30" ht="4.5" customHeight="1">
      <c r="A50" s="8"/>
      <c r="D50" s="10"/>
      <c r="N50" s="64"/>
      <c r="P50" s="62"/>
      <c r="R50" s="17"/>
      <c r="S50" s="10"/>
      <c r="T50" s="10"/>
      <c r="U50" s="10"/>
      <c r="V50" s="10"/>
      <c r="W50" s="10"/>
      <c r="X50" s="18"/>
      <c r="Z50" s="62"/>
      <c r="AA50" s="62"/>
      <c r="AB50" s="62"/>
      <c r="AC50" s="62"/>
      <c r="AD50" s="62"/>
    </row>
    <row r="51" spans="1:30" ht="12.75">
      <c r="A51" s="8"/>
      <c r="B51" s="65"/>
      <c r="D51" s="10"/>
      <c r="F51" s="125"/>
      <c r="G51" s="126"/>
      <c r="H51" s="126"/>
      <c r="I51" s="126"/>
      <c r="J51" s="126"/>
      <c r="K51" s="126"/>
      <c r="L51" s="127"/>
      <c r="N51" s="66"/>
      <c r="P51" s="67"/>
      <c r="R51" s="17"/>
      <c r="S51" s="65"/>
      <c r="T51" s="10"/>
      <c r="U51" s="65"/>
      <c r="V51" s="10"/>
      <c r="W51" s="65"/>
      <c r="X51" s="18"/>
      <c r="Z51" s="61" t="str">
        <f>IF(NOT((ISBLANK(P51))),IF((OR(AND(ISBLANK(S51),ISBLANK(U51),ISBLANK(W51)),(S51+U51+W51)=0)),P51*0,IF((AND((S51&gt;0),((U51+W51)&gt;0))),"error",IF((S51&gt;0),(P51*(S51/12)),(P51*((U51+W51)/9))))),"empty")</f>
        <v>empty</v>
      </c>
      <c r="AA51" s="62"/>
      <c r="AB51" s="63">
        <f>IF(OR(ISBLANK(Z51),Z51="empty",Z51="error"),"",(IF(ISBLANK(N51),0,N51))*Z51)</f>
      </c>
      <c r="AC51" s="62"/>
      <c r="AD51" s="61">
        <f>IF(OR(ISBLANK(Z51),Z51="empty",Z51="error",ISBLANK(AB51)),"",Z51+AB51)</f>
      </c>
    </row>
    <row r="52" spans="1:30" ht="4.5" customHeight="1">
      <c r="A52" s="8"/>
      <c r="D52" s="10"/>
      <c r="N52" s="64"/>
      <c r="P52" s="62"/>
      <c r="R52" s="17"/>
      <c r="S52" s="10"/>
      <c r="T52" s="10"/>
      <c r="U52" s="10"/>
      <c r="V52" s="10"/>
      <c r="W52" s="10"/>
      <c r="X52" s="18"/>
      <c r="Z52" s="62"/>
      <c r="AA52" s="62"/>
      <c r="AB52" s="62"/>
      <c r="AC52" s="62"/>
      <c r="AD52" s="62"/>
    </row>
    <row r="53" spans="1:30" ht="12.75">
      <c r="A53" s="8"/>
      <c r="B53" s="65"/>
      <c r="D53" s="10"/>
      <c r="F53" s="125"/>
      <c r="G53" s="126"/>
      <c r="H53" s="126"/>
      <c r="I53" s="126"/>
      <c r="J53" s="126"/>
      <c r="K53" s="126"/>
      <c r="L53" s="127"/>
      <c r="N53" s="66"/>
      <c r="P53" s="67"/>
      <c r="R53" s="17"/>
      <c r="S53" s="65"/>
      <c r="T53" s="10"/>
      <c r="U53" s="65"/>
      <c r="V53" s="10"/>
      <c r="W53" s="65"/>
      <c r="X53" s="18"/>
      <c r="Z53" s="61" t="str">
        <f>IF(NOT((ISBLANK(P53))),IF((OR(AND(ISBLANK(S53),ISBLANK(U53),ISBLANK(W53)),(S53+U53+W53)=0)),P53*0,IF((AND((S53&gt;0),((U53+W53)&gt;0))),"error",IF((S53&gt;0),(P53*(S53/12)),(P53*((U53+W53)/9))))),"empty")</f>
        <v>empty</v>
      </c>
      <c r="AA53" s="62"/>
      <c r="AB53" s="63">
        <f>IF(OR(ISBLANK(Z53),Z53="empty",Z53="error"),"",(IF(ISBLANK(N53),0,N53))*Z53)</f>
      </c>
      <c r="AC53" s="62"/>
      <c r="AD53" s="61">
        <f>IF(OR(ISBLANK(Z53),Z53="empty",Z53="error",ISBLANK(AB53)),"",Z53+AB53)</f>
      </c>
    </row>
    <row r="54" spans="1:30" ht="4.5" customHeight="1">
      <c r="A54" s="8"/>
      <c r="D54" s="10"/>
      <c r="N54" s="64"/>
      <c r="P54" s="62"/>
      <c r="R54" s="17"/>
      <c r="S54" s="10"/>
      <c r="T54" s="10"/>
      <c r="U54" s="10"/>
      <c r="V54" s="10"/>
      <c r="W54" s="10"/>
      <c r="X54" s="18"/>
      <c r="Z54" s="62"/>
      <c r="AA54" s="62"/>
      <c r="AB54" s="62"/>
      <c r="AC54" s="62"/>
      <c r="AD54" s="62"/>
    </row>
    <row r="55" spans="1:30" ht="12.75">
      <c r="A55" s="8"/>
      <c r="B55" s="65"/>
      <c r="D55" s="10"/>
      <c r="F55" s="125"/>
      <c r="G55" s="126"/>
      <c r="H55" s="126"/>
      <c r="I55" s="126"/>
      <c r="J55" s="126"/>
      <c r="K55" s="126"/>
      <c r="L55" s="127"/>
      <c r="N55" s="66"/>
      <c r="P55" s="67"/>
      <c r="R55" s="17"/>
      <c r="S55" s="65"/>
      <c r="T55" s="10"/>
      <c r="U55" s="65"/>
      <c r="V55" s="10"/>
      <c r="W55" s="65"/>
      <c r="X55" s="18"/>
      <c r="Z55" s="61" t="str">
        <f>IF(NOT((ISBLANK(P55))),IF((OR(AND(ISBLANK(S55),ISBLANK(U55),ISBLANK(W55)),(S55+U55+W55)=0)),P55*0,IF((AND((S55&gt;0),((U55+W55)&gt;0))),"error",IF((S55&gt;0),(P55*(S55/12)),(P55*((U55+W55)/9))))),"empty")</f>
        <v>empty</v>
      </c>
      <c r="AA55" s="62"/>
      <c r="AB55" s="63">
        <f>IF(OR(ISBLANK(Z55),Z55="empty",Z55="error"),"",(IF(ISBLANK(N55),0,N55))*Z55)</f>
      </c>
      <c r="AC55" s="62"/>
      <c r="AD55" s="61">
        <f>IF(OR(ISBLANK(Z55),Z55="empty",Z55="error",ISBLANK(AB55)),"",Z55+AB55)</f>
      </c>
    </row>
    <row r="56" spans="1:30" ht="4.5" customHeight="1" thickBot="1">
      <c r="A56" s="8"/>
      <c r="B56" s="10"/>
      <c r="D56" s="10"/>
      <c r="F56" s="10"/>
      <c r="H56" s="10"/>
      <c r="J56" s="10"/>
      <c r="L56" s="10"/>
      <c r="N56" s="10"/>
      <c r="P56" s="10"/>
      <c r="R56" s="19"/>
      <c r="S56" s="20"/>
      <c r="T56" s="20"/>
      <c r="U56" s="20"/>
      <c r="V56" s="20"/>
      <c r="W56" s="20"/>
      <c r="X56" s="21"/>
      <c r="Z56" s="10"/>
      <c r="AB56" s="10"/>
      <c r="AD56" s="11"/>
    </row>
    <row r="57" spans="2:30" ht="12.75">
      <c r="B57" s="9">
        <f>SUM(B35:B55)</f>
        <v>2</v>
      </c>
      <c r="D57" s="5" t="s">
        <v>37</v>
      </c>
      <c r="AA57" s="25"/>
      <c r="AB57" s="22" t="s">
        <v>35</v>
      </c>
      <c r="AD57" s="61">
        <f>SUM(AD35:AD56)</f>
        <v>69109.519115</v>
      </c>
    </row>
    <row r="58" ht="4.5" customHeight="1"/>
    <row r="59" spans="28:30" ht="15">
      <c r="AB59" s="26" t="s">
        <v>36</v>
      </c>
      <c r="AD59" s="61">
        <f>SUM(AD57,AD31)</f>
        <v>168159.5742372222</v>
      </c>
    </row>
    <row r="61" ht="13.5" thickBot="1"/>
    <row r="62" spans="13:24" ht="10.5" customHeight="1"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1"/>
    </row>
    <row r="63" spans="13:24" ht="23.25" customHeight="1">
      <c r="M63" s="17"/>
      <c r="N63" s="123" t="s">
        <v>43</v>
      </c>
      <c r="O63" s="123"/>
      <c r="P63" s="123"/>
      <c r="Q63" s="123"/>
      <c r="R63" s="123"/>
      <c r="S63" s="123"/>
      <c r="T63" s="123"/>
      <c r="U63" s="123"/>
      <c r="V63" s="123"/>
      <c r="W63" s="123"/>
      <c r="X63" s="18"/>
    </row>
    <row r="64" spans="13:24" ht="12.75">
      <c r="M64" s="17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8"/>
    </row>
    <row r="65" spans="13:24" ht="26.25">
      <c r="M65" s="17"/>
      <c r="N65" s="32" t="s">
        <v>38</v>
      </c>
      <c r="O65" s="32"/>
      <c r="P65" s="32" t="s">
        <v>39</v>
      </c>
      <c r="Q65" s="32"/>
      <c r="R65" s="32"/>
      <c r="S65" s="33" t="s">
        <v>22</v>
      </c>
      <c r="T65" s="32"/>
      <c r="U65" s="33" t="s">
        <v>23</v>
      </c>
      <c r="V65" s="32"/>
      <c r="W65" s="33" t="s">
        <v>24</v>
      </c>
      <c r="X65" s="18"/>
    </row>
    <row r="66" spans="13:24" ht="4.5" customHeight="1">
      <c r="M66" s="17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8"/>
    </row>
    <row r="67" spans="13:24" ht="12.75">
      <c r="M67" s="17"/>
      <c r="N67" s="65"/>
      <c r="O67" s="10"/>
      <c r="P67" s="68"/>
      <c r="Q67" s="10"/>
      <c r="R67" s="10"/>
      <c r="S67" s="9">
        <f>IF(N67="Annual",12*P67,0)</f>
        <v>0</v>
      </c>
      <c r="T67" s="10"/>
      <c r="U67" s="9">
        <f>IF(N67="Academic",9*P67,0)</f>
        <v>0</v>
      </c>
      <c r="V67" s="10"/>
      <c r="W67" s="9">
        <f>IF(N67="Summer",3*P67,0)</f>
        <v>0</v>
      </c>
      <c r="X67" s="18"/>
    </row>
    <row r="68" spans="13:24" ht="13.5" thickBot="1">
      <c r="M68" s="19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1"/>
    </row>
    <row r="69" ht="12.75">
      <c r="N69" s="28" t="s">
        <v>40</v>
      </c>
    </row>
    <row r="70" ht="12.75">
      <c r="N70" s="28" t="s">
        <v>41</v>
      </c>
    </row>
    <row r="71" ht="12.75">
      <c r="N71" s="28" t="s">
        <v>42</v>
      </c>
    </row>
  </sheetData>
  <sheetProtection sheet="1" objects="1" scenarios="1" selectLockedCells="1"/>
  <mergeCells count="15">
    <mergeCell ref="F43:L43"/>
    <mergeCell ref="F45:L45"/>
    <mergeCell ref="F47:L47"/>
    <mergeCell ref="F49:L49"/>
    <mergeCell ref="F51:L51"/>
    <mergeCell ref="A1:AD1"/>
    <mergeCell ref="S4:W4"/>
    <mergeCell ref="S32:W32"/>
    <mergeCell ref="F53:L53"/>
    <mergeCell ref="F55:L55"/>
    <mergeCell ref="N63:W63"/>
    <mergeCell ref="F35:L35"/>
    <mergeCell ref="F37:L37"/>
    <mergeCell ref="F39:L39"/>
    <mergeCell ref="F41:L41"/>
  </mergeCells>
  <conditionalFormatting sqref="Z7:Z29">
    <cfRule type="cellIs" priority="1" dxfId="1" operator="equal" stopIfTrue="1">
      <formula>"empty"</formula>
    </cfRule>
    <cfRule type="cellIs" priority="2" dxfId="2" operator="equal" stopIfTrue="1">
      <formula>"error"</formula>
    </cfRule>
    <cfRule type="cellIs" priority="3" dxfId="0" operator="greaterThan" stopIfTrue="1">
      <formula>0</formula>
    </cfRule>
  </conditionalFormatting>
  <conditionalFormatting sqref="Z35:Z55">
    <cfRule type="cellIs" priority="4" dxfId="2" operator="equal" stopIfTrue="1">
      <formula>"error"</formula>
    </cfRule>
    <cfRule type="cellIs" priority="5" dxfId="1" operator="equal" stopIfTrue="1">
      <formula>"empty"</formula>
    </cfRule>
    <cfRule type="cellIs" priority="6" dxfId="0" operator="greaterThan" stopIfTrue="1">
      <formula>0</formula>
    </cfRule>
  </conditionalFormatting>
  <dataValidations count="2">
    <dataValidation type="list" showInputMessage="1" showErrorMessage="1" sqref="N67">
      <formula1>$N$69:$N$71</formula1>
    </dataValidation>
    <dataValidation type="decimal" allowBlank="1" showInputMessage="1" showErrorMessage="1" sqref="N7:N29">
      <formula1>0</formula1>
      <formula2>35</formula2>
    </dataValidation>
  </dataValidations>
  <printOptions/>
  <pageMargins left="0.44" right="0.19" top="0.5" bottom="0.47" header="0.5" footer="0.5"/>
  <pageSetup fitToHeight="1" fitToWidth="1" horizontalDpi="600" verticalDpi="600" orientation="landscape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1"/>
    <pageSetUpPr fitToPage="1"/>
  </sheetPr>
  <dimension ref="A1:AD71"/>
  <sheetViews>
    <sheetView showGridLines="0" zoomScale="75" zoomScaleNormal="75" zoomScalePageLayoutView="0" workbookViewId="0" topLeftCell="A1">
      <selection activeCell="P15" sqref="P15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1.7109375" style="0" customWidth="1"/>
    <col min="4" max="4" width="13.421875" style="0" customWidth="1"/>
    <col min="5" max="5" width="1.7109375" style="0" customWidth="1"/>
    <col min="6" max="6" width="11.8515625" style="0" customWidth="1"/>
    <col min="7" max="7" width="1.7109375" style="0" customWidth="1"/>
    <col min="8" max="8" width="11.57421875" style="0" customWidth="1"/>
    <col min="9" max="9" width="1.7109375" style="0" customWidth="1"/>
    <col min="10" max="10" width="6.7109375" style="0" customWidth="1"/>
    <col min="11" max="11" width="1.7109375" style="0" customWidth="1"/>
    <col min="12" max="12" width="14.421875" style="0" customWidth="1"/>
    <col min="13" max="13" width="1.7109375" style="0" customWidth="1"/>
    <col min="14" max="14" width="15.28125" style="0" customWidth="1"/>
    <col min="15" max="15" width="1.7109375" style="0" customWidth="1"/>
    <col min="16" max="16" width="14.7109375" style="0" customWidth="1"/>
    <col min="17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11.7109375" style="0" customWidth="1"/>
    <col min="27" max="27" width="1.7109375" style="0" customWidth="1"/>
    <col min="28" max="28" width="11.57421875" style="0" customWidth="1"/>
    <col min="29" max="29" width="1.7109375" style="0" customWidth="1"/>
    <col min="30" max="30" width="20.421875" style="0" customWidth="1"/>
  </cols>
  <sheetData>
    <row r="1" spans="1:30" ht="41.25" customHeight="1">
      <c r="A1" s="129" t="s">
        <v>123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1"/>
    </row>
    <row r="2" spans="28:30" ht="45" customHeight="1">
      <c r="AB2" s="22" t="s">
        <v>124</v>
      </c>
      <c r="AD2" s="24">
        <v>5</v>
      </c>
    </row>
    <row r="3" spans="28:30" ht="45" customHeight="1">
      <c r="AB3" s="23"/>
      <c r="AD3" s="25"/>
    </row>
    <row r="4" spans="2:26" ht="23.25" customHeight="1" thickBot="1">
      <c r="B4" s="5" t="s">
        <v>1</v>
      </c>
      <c r="S4" s="132" t="s">
        <v>28</v>
      </c>
      <c r="T4" s="132"/>
      <c r="U4" s="132"/>
      <c r="V4" s="132"/>
      <c r="W4" s="132"/>
      <c r="X4" s="6"/>
      <c r="Y4" s="6"/>
      <c r="Z4" s="6"/>
    </row>
    <row r="5" spans="1:30" s="1" customFormat="1" ht="33.75" customHeight="1">
      <c r="A5" s="3"/>
      <c r="B5" s="3" t="s">
        <v>14</v>
      </c>
      <c r="C5" s="3"/>
      <c r="D5" s="3" t="s">
        <v>15</v>
      </c>
      <c r="E5" s="3"/>
      <c r="F5" s="3" t="s">
        <v>16</v>
      </c>
      <c r="G5" s="3"/>
      <c r="H5" s="3" t="s">
        <v>17</v>
      </c>
      <c r="I5" s="3"/>
      <c r="J5" s="3" t="s">
        <v>21</v>
      </c>
      <c r="K5" s="3"/>
      <c r="L5" s="3" t="s">
        <v>18</v>
      </c>
      <c r="M5" s="3"/>
      <c r="N5" s="3" t="s">
        <v>20</v>
      </c>
      <c r="O5" s="3"/>
      <c r="P5" s="3" t="s">
        <v>19</v>
      </c>
      <c r="Q5" s="3"/>
      <c r="R5" s="13"/>
      <c r="S5" s="14" t="s">
        <v>22</v>
      </c>
      <c r="T5" s="15"/>
      <c r="U5" s="14" t="s">
        <v>23</v>
      </c>
      <c r="V5" s="15"/>
      <c r="W5" s="14" t="s">
        <v>24</v>
      </c>
      <c r="X5" s="16"/>
      <c r="Y5" s="3"/>
      <c r="Z5" s="4" t="s">
        <v>25</v>
      </c>
      <c r="AA5" s="4"/>
      <c r="AB5" s="4" t="s">
        <v>26</v>
      </c>
      <c r="AC5" s="3"/>
      <c r="AD5" s="3" t="s">
        <v>27</v>
      </c>
    </row>
    <row r="6" spans="18:24" ht="8.25" customHeight="1">
      <c r="R6" s="17"/>
      <c r="S6" s="10"/>
      <c r="T6" s="10"/>
      <c r="U6" s="10"/>
      <c r="V6" s="10"/>
      <c r="W6" s="10"/>
      <c r="X6" s="18"/>
    </row>
    <row r="7" spans="1:30" ht="12.75">
      <c r="A7" s="8" t="s">
        <v>2</v>
      </c>
      <c r="B7" s="65"/>
      <c r="D7" s="88" t="s">
        <v>136</v>
      </c>
      <c r="F7" s="65"/>
      <c r="H7" s="88" t="s">
        <v>137</v>
      </c>
      <c r="J7" s="65"/>
      <c r="L7" s="9" t="s">
        <v>134</v>
      </c>
      <c r="N7" s="66">
        <v>0.0894</v>
      </c>
      <c r="P7" s="67">
        <v>187000</v>
      </c>
      <c r="R7" s="17"/>
      <c r="S7" s="65">
        <v>3</v>
      </c>
      <c r="T7" s="10"/>
      <c r="U7" s="65"/>
      <c r="V7" s="10">
        <v>0</v>
      </c>
      <c r="W7" s="65"/>
      <c r="X7" s="18"/>
      <c r="Z7" s="61">
        <f>IF(NOT((ISBLANK(P7))),IF((OR(AND(ISBLANK(S7),ISBLANK(U7),ISBLANK(W7)),(S7+U7+W7)=0)),P7*0,IF((AND((S7&gt;0),((U7+W7)&gt;0))),"error",IF((S7&gt;0),(P7*(S7/12)),(P7*((U7+W7)/9))))),"empty")</f>
        <v>46750</v>
      </c>
      <c r="AA7" s="62"/>
      <c r="AB7" s="61">
        <f>IF(OR(ISBLANK(Z7),Z7="empty",Z7="error"),"",(IF(ISBLANK(N7),0,(N7)))*Z7)</f>
        <v>4179.45</v>
      </c>
      <c r="AC7" s="62"/>
      <c r="AD7" s="63">
        <f>IF(OR(ISBLANK(Z7),Z7="empty",Z7="error",ISBLANK(AB7)),"",Z7+AB7)</f>
        <v>50929.45</v>
      </c>
    </row>
    <row r="8" spans="1:30" ht="4.5" customHeight="1">
      <c r="A8" s="8"/>
      <c r="N8" s="64"/>
      <c r="P8" s="62"/>
      <c r="R8" s="17"/>
      <c r="S8" s="10"/>
      <c r="T8" s="10"/>
      <c r="U8" s="10"/>
      <c r="V8" s="10"/>
      <c r="W8" s="10"/>
      <c r="X8" s="18"/>
      <c r="Z8" s="62"/>
      <c r="AA8" s="62"/>
      <c r="AB8" s="62"/>
      <c r="AC8" s="62"/>
      <c r="AD8" s="62"/>
    </row>
    <row r="9" spans="1:30" ht="12.75">
      <c r="A9" s="8" t="s">
        <v>3</v>
      </c>
      <c r="B9" s="65"/>
      <c r="D9" s="88" t="s">
        <v>138</v>
      </c>
      <c r="F9" s="65"/>
      <c r="H9" s="88" t="s">
        <v>139</v>
      </c>
      <c r="J9" s="65"/>
      <c r="L9" s="88" t="s">
        <v>140</v>
      </c>
      <c r="N9" s="66">
        <v>0.11</v>
      </c>
      <c r="P9" s="67">
        <v>112550.88100000001</v>
      </c>
      <c r="R9" s="17"/>
      <c r="S9" s="65"/>
      <c r="T9" s="10"/>
      <c r="U9" s="65"/>
      <c r="V9" s="10"/>
      <c r="W9" s="65">
        <v>1</v>
      </c>
      <c r="X9" s="18"/>
      <c r="Z9" s="61">
        <f>IF(NOT((ISBLANK(P9))),IF((OR(AND(ISBLANK(S9),ISBLANK(U9),ISBLANK(W9)),(S9+U9+W9)=0)),P9*0,IF((AND((S9&gt;0),((U9+W9)&gt;0))),"error",IF((S9&gt;0),(P9*(S9/12)),(P9*((U9+W9)/9))))),"empty")</f>
        <v>12505.653444444444</v>
      </c>
      <c r="AA9" s="62"/>
      <c r="AB9" s="61">
        <f>IF(OR(ISBLANK(Z9),Z9="empty",Z9="error"),"",(IF(ISBLANK(N9),0,(N9)))*Z9)</f>
        <v>1375.621878888889</v>
      </c>
      <c r="AC9" s="62"/>
      <c r="AD9" s="63">
        <f>IF(OR(ISBLANK(Z9),Z9="empty",Z9="error",ISBLANK(AB9)),"",Z9+AB9)</f>
        <v>13881.275323333333</v>
      </c>
    </row>
    <row r="10" spans="1:30" ht="4.5" customHeight="1">
      <c r="A10" s="8"/>
      <c r="N10" s="64"/>
      <c r="P10" s="62"/>
      <c r="R10" s="17"/>
      <c r="S10" s="10"/>
      <c r="T10" s="10"/>
      <c r="U10" s="10"/>
      <c r="V10" s="10"/>
      <c r="W10" s="10"/>
      <c r="X10" s="18"/>
      <c r="Z10" s="62"/>
      <c r="AA10" s="62"/>
      <c r="AB10" s="62"/>
      <c r="AC10" s="62"/>
      <c r="AD10" s="62"/>
    </row>
    <row r="11" spans="1:30" ht="12.75">
      <c r="A11" s="8" t="s">
        <v>4</v>
      </c>
      <c r="B11" s="65"/>
      <c r="D11" s="88" t="s">
        <v>141</v>
      </c>
      <c r="F11" s="65"/>
      <c r="H11" s="88" t="s">
        <v>139</v>
      </c>
      <c r="J11" s="65"/>
      <c r="L11" s="88" t="s">
        <v>140</v>
      </c>
      <c r="N11" s="66">
        <v>0.283</v>
      </c>
      <c r="P11" s="67">
        <v>112550.88100000001</v>
      </c>
      <c r="R11" s="17"/>
      <c r="S11" s="65"/>
      <c r="T11" s="10"/>
      <c r="U11" s="65">
        <v>1</v>
      </c>
      <c r="V11" s="10"/>
      <c r="W11" s="65"/>
      <c r="X11" s="18"/>
      <c r="Z11" s="61">
        <f>IF(NOT((ISBLANK(P11))),IF((OR(AND(ISBLANK(S11),ISBLANK(U11),ISBLANK(W11)),(S11+U11+W11)=0)),P11*0,IF((AND((S11&gt;0),((U11+W11)&gt;0))),"error",IF((S11&gt;0),(P11*(S11/12)),(P11*((U11+W11)/9))))),"empty")</f>
        <v>12505.653444444444</v>
      </c>
      <c r="AA11" s="62"/>
      <c r="AB11" s="61">
        <f>IF(OR(ISBLANK(Z11),Z11="empty",Z11="error"),"",(IF(ISBLANK(N11),0,(N11)))*Z11)</f>
        <v>3539.0999247777772</v>
      </c>
      <c r="AC11" s="62"/>
      <c r="AD11" s="63">
        <f>IF(OR(ISBLANK(Z11),Z11="empty",Z11="error",ISBLANK(AB11)),"",Z11+AB11)</f>
        <v>16044.75336922222</v>
      </c>
    </row>
    <row r="12" spans="1:30" ht="4.5" customHeight="1">
      <c r="A12" s="8"/>
      <c r="N12" s="64"/>
      <c r="P12" s="62"/>
      <c r="R12" s="17"/>
      <c r="S12" s="10"/>
      <c r="T12" s="10"/>
      <c r="U12" s="10"/>
      <c r="V12" s="10"/>
      <c r="W12" s="10"/>
      <c r="X12" s="18"/>
      <c r="Z12" s="62"/>
      <c r="AA12" s="62"/>
      <c r="AB12" s="62"/>
      <c r="AC12" s="62"/>
      <c r="AD12" s="62"/>
    </row>
    <row r="13" spans="1:30" ht="12.75">
      <c r="A13" s="8" t="s">
        <v>5</v>
      </c>
      <c r="B13" s="65"/>
      <c r="D13" s="88" t="s">
        <v>142</v>
      </c>
      <c r="F13" s="65"/>
      <c r="H13" s="88" t="s">
        <v>143</v>
      </c>
      <c r="J13" s="65"/>
      <c r="L13" s="88" t="s">
        <v>144</v>
      </c>
      <c r="N13" s="66">
        <v>0.2235</v>
      </c>
      <c r="P13" s="67">
        <v>187000</v>
      </c>
      <c r="R13" s="17"/>
      <c r="S13" s="65">
        <v>1</v>
      </c>
      <c r="T13" s="10"/>
      <c r="U13" s="65"/>
      <c r="V13" s="10"/>
      <c r="W13" s="65"/>
      <c r="X13" s="18"/>
      <c r="Z13" s="61">
        <f>IF(NOT((ISBLANK(P13))),IF((OR(AND(ISBLANK(S13),ISBLANK(U13),ISBLANK(W13)),(S13+U13+W13)=0)),P13*0,IF((AND((S13&gt;0),((U13+W13)&gt;0))),"error",IF((S13&gt;0),(P13*(S13/12)),(P13*((U13+W13)/9))))),"empty")</f>
        <v>15583.333333333332</v>
      </c>
      <c r="AA13" s="62"/>
      <c r="AB13" s="61">
        <f>IF(OR(ISBLANK(Z13),Z13="empty",Z13="error"),"",(IF(ISBLANK(N13),0,(N13)))*Z13)</f>
        <v>3482.875</v>
      </c>
      <c r="AC13" s="62"/>
      <c r="AD13" s="63">
        <f>IF(OR(ISBLANK(Z13),Z13="empty",Z13="error",ISBLANK(AB13)),"",Z13+AB13)</f>
        <v>19066.208333333332</v>
      </c>
    </row>
    <row r="14" spans="1:30" ht="4.5" customHeight="1">
      <c r="A14" s="8"/>
      <c r="N14" s="64"/>
      <c r="P14" s="62"/>
      <c r="R14" s="17"/>
      <c r="S14" s="10"/>
      <c r="T14" s="10"/>
      <c r="U14" s="10"/>
      <c r="V14" s="10"/>
      <c r="W14" s="10"/>
      <c r="X14" s="18"/>
      <c r="Z14" s="62"/>
      <c r="AA14" s="62"/>
      <c r="AB14" s="62"/>
      <c r="AC14" s="62"/>
      <c r="AD14" s="62"/>
    </row>
    <row r="15" spans="1:30" ht="12.75">
      <c r="A15" s="8" t="s">
        <v>6</v>
      </c>
      <c r="B15" s="65"/>
      <c r="D15" s="65"/>
      <c r="F15" s="65"/>
      <c r="H15" s="65"/>
      <c r="J15" s="65"/>
      <c r="L15" s="65"/>
      <c r="N15" s="66"/>
      <c r="P15" s="67"/>
      <c r="R15" s="17"/>
      <c r="S15" s="65"/>
      <c r="T15" s="10"/>
      <c r="U15" s="65"/>
      <c r="V15" s="10"/>
      <c r="W15" s="65"/>
      <c r="X15" s="18"/>
      <c r="Z15" s="61" t="str">
        <f>IF(NOT((ISBLANK(P15))),IF((OR(AND(ISBLANK(S15),ISBLANK(U15),ISBLANK(W15)),(S15+U15+W15)=0)),P15*0,IF((AND((S15&gt;0),((U15+W15)&gt;0))),"error",IF((S15&gt;0),(P15*(S15/12)),(P15*((U15+W15)/9))))),"empty")</f>
        <v>empty</v>
      </c>
      <c r="AA15" s="62"/>
      <c r="AB15" s="61">
        <f>IF(OR(ISBLANK(Z15),Z15="empty",Z15="error"),"",(IF(ISBLANK(N15),0,(N15)))*Z15)</f>
      </c>
      <c r="AC15" s="62"/>
      <c r="AD15" s="63">
        <f>IF(OR(ISBLANK(Z15),Z15="empty",Z15="error",ISBLANK(AB15)),"",Z15+AB15)</f>
      </c>
    </row>
    <row r="16" spans="1:30" ht="4.5" customHeight="1">
      <c r="A16" s="8"/>
      <c r="N16" s="64"/>
      <c r="P16" s="62"/>
      <c r="R16" s="17"/>
      <c r="S16" s="10"/>
      <c r="T16" s="10"/>
      <c r="U16" s="10"/>
      <c r="V16" s="10"/>
      <c r="W16" s="10"/>
      <c r="X16" s="18"/>
      <c r="Z16" s="62"/>
      <c r="AA16" s="62"/>
      <c r="AB16" s="62"/>
      <c r="AC16" s="62"/>
      <c r="AD16" s="62"/>
    </row>
    <row r="17" spans="1:30" ht="12.75">
      <c r="A17" s="8" t="s">
        <v>7</v>
      </c>
      <c r="B17" s="65"/>
      <c r="D17" s="65"/>
      <c r="F17" s="65"/>
      <c r="H17" s="65"/>
      <c r="J17" s="65"/>
      <c r="L17" s="65"/>
      <c r="N17" s="66"/>
      <c r="P17" s="67"/>
      <c r="R17" s="17"/>
      <c r="S17" s="65"/>
      <c r="T17" s="10"/>
      <c r="U17" s="65"/>
      <c r="V17" s="10"/>
      <c r="W17" s="65"/>
      <c r="X17" s="18"/>
      <c r="Z17" s="61" t="str">
        <f>IF(NOT((ISBLANK(P17))),IF((OR(AND(ISBLANK(S17),ISBLANK(U17),ISBLANK(W17)),(S17+U17+W17)=0)),P17*0,IF((AND((S17&gt;0),((U17+W17)&gt;0))),"error",IF((S17&gt;0),(P17*(S17/12)),(P17*((U17+W17)/9))))),"empty")</f>
        <v>empty</v>
      </c>
      <c r="AA17" s="62"/>
      <c r="AB17" s="61">
        <f>IF(OR(ISBLANK(Z17),Z17="empty",Z17="error"),"",(IF(ISBLANK(N17),0,(N17)))*Z17)</f>
      </c>
      <c r="AC17" s="62"/>
      <c r="AD17" s="63">
        <f>IF(OR(ISBLANK(Z17),Z17="empty",Z17="error",ISBLANK(AB17)),"",Z17+AB17)</f>
      </c>
    </row>
    <row r="18" spans="1:30" ht="4.5" customHeight="1">
      <c r="A18" s="8"/>
      <c r="N18" s="64"/>
      <c r="P18" s="62"/>
      <c r="R18" s="17"/>
      <c r="S18" s="10"/>
      <c r="T18" s="10"/>
      <c r="U18" s="10"/>
      <c r="V18" s="10"/>
      <c r="W18" s="10"/>
      <c r="X18" s="18"/>
      <c r="Z18" s="62"/>
      <c r="AA18" s="62"/>
      <c r="AB18" s="62"/>
      <c r="AC18" s="62"/>
      <c r="AD18" s="62"/>
    </row>
    <row r="19" spans="1:30" ht="12.75">
      <c r="A19" s="8" t="s">
        <v>8</v>
      </c>
      <c r="B19" s="65"/>
      <c r="D19" s="65"/>
      <c r="F19" s="65"/>
      <c r="H19" s="65"/>
      <c r="J19" s="65"/>
      <c r="L19" s="65"/>
      <c r="N19" s="66"/>
      <c r="P19" s="67"/>
      <c r="R19" s="17"/>
      <c r="S19" s="65"/>
      <c r="T19" s="10"/>
      <c r="U19" s="65"/>
      <c r="V19" s="10"/>
      <c r="W19" s="65"/>
      <c r="X19" s="18"/>
      <c r="Z19" s="61" t="str">
        <f>IF(NOT((ISBLANK(P19))),IF((OR(AND(ISBLANK(S19),ISBLANK(U19),ISBLANK(W19)),(S19+U19+W19)=0)),P19*0,IF((AND((S19&gt;0),((U19+W19)&gt;0))),"error",IF((S19&gt;0),(P19*(S19/12)),(P19*((U19+W19)/9))))),"empty")</f>
        <v>empty</v>
      </c>
      <c r="AA19" s="62"/>
      <c r="AB19" s="61">
        <f>IF(OR(ISBLANK(Z19),Z19="empty",Z19="error"),"",(IF(ISBLANK(N19),0,(N19)))*Z19)</f>
      </c>
      <c r="AC19" s="62"/>
      <c r="AD19" s="63">
        <f>IF(OR(ISBLANK(Z19),Z19="empty",Z19="error",ISBLANK(AB19)),"",Z19+AB19)</f>
      </c>
    </row>
    <row r="20" spans="1:30" ht="4.5" customHeight="1">
      <c r="A20" s="8"/>
      <c r="N20" s="64"/>
      <c r="P20" s="62"/>
      <c r="R20" s="17"/>
      <c r="S20" s="10"/>
      <c r="T20" s="10"/>
      <c r="U20" s="10"/>
      <c r="V20" s="10"/>
      <c r="W20" s="10"/>
      <c r="X20" s="18"/>
      <c r="Z20" s="62"/>
      <c r="AA20" s="62"/>
      <c r="AB20" s="62"/>
      <c r="AC20" s="62"/>
      <c r="AD20" s="62"/>
    </row>
    <row r="21" spans="1:30" ht="12.75">
      <c r="A21" s="8" t="s">
        <v>9</v>
      </c>
      <c r="B21" s="65"/>
      <c r="D21" s="65"/>
      <c r="F21" s="65"/>
      <c r="H21" s="65"/>
      <c r="J21" s="65"/>
      <c r="L21" s="65"/>
      <c r="N21" s="66"/>
      <c r="P21" s="67"/>
      <c r="R21" s="17"/>
      <c r="S21" s="65"/>
      <c r="T21" s="10"/>
      <c r="U21" s="65"/>
      <c r="V21" s="10"/>
      <c r="W21" s="65"/>
      <c r="X21" s="18"/>
      <c r="Z21" s="61" t="str">
        <f>IF(NOT((ISBLANK(P21))),IF((OR(AND(ISBLANK(S21),ISBLANK(U21),ISBLANK(W21)),(S21+U21+W21)=0)),P21*0,IF((AND((S21&gt;0),((U21+W21)&gt;0))),"error",IF((S21&gt;0),(P21*(S21/12)),(P21*((U21+W21)/9))))),"empty")</f>
        <v>empty</v>
      </c>
      <c r="AA21" s="62"/>
      <c r="AB21" s="61">
        <f>IF(OR(ISBLANK(Z21),Z21="empty",Z21="error"),"",(IF(ISBLANK(N21),0,(N21)))*Z21)</f>
      </c>
      <c r="AC21" s="62"/>
      <c r="AD21" s="63">
        <f>IF(OR(ISBLANK(Z21),Z21="empty",Z21="error",ISBLANK(AB21)),"",Z21+AB21)</f>
      </c>
    </row>
    <row r="22" spans="1:30" ht="4.5" customHeight="1">
      <c r="A22" s="8"/>
      <c r="N22" s="64"/>
      <c r="P22" s="62"/>
      <c r="R22" s="17"/>
      <c r="S22" s="10"/>
      <c r="T22" s="10"/>
      <c r="U22" s="10"/>
      <c r="V22" s="10"/>
      <c r="W22" s="10"/>
      <c r="X22" s="18"/>
      <c r="Z22" s="62"/>
      <c r="AA22" s="62"/>
      <c r="AB22" s="62"/>
      <c r="AC22" s="62"/>
      <c r="AD22" s="62"/>
    </row>
    <row r="23" spans="1:30" ht="12.75">
      <c r="A23" s="8" t="s">
        <v>10</v>
      </c>
      <c r="B23" s="65"/>
      <c r="D23" s="65"/>
      <c r="F23" s="65"/>
      <c r="H23" s="65"/>
      <c r="J23" s="65"/>
      <c r="L23" s="65"/>
      <c r="N23" s="66"/>
      <c r="P23" s="67"/>
      <c r="R23" s="17"/>
      <c r="S23" s="65"/>
      <c r="T23" s="10"/>
      <c r="U23" s="65"/>
      <c r="V23" s="10"/>
      <c r="W23" s="65"/>
      <c r="X23" s="18"/>
      <c r="Z23" s="61" t="str">
        <f>IF(NOT((ISBLANK(P23))),IF((OR(AND(ISBLANK(S23),ISBLANK(U23),ISBLANK(W23)),(S23+U23+W23)=0)),P23*0,IF((AND((S23&gt;0),((U23+W23)&gt;0))),"error",IF((S23&gt;0),(P23*(S23/12)),(P23*((U23+W23)/9))))),"empty")</f>
        <v>empty</v>
      </c>
      <c r="AA23" s="62"/>
      <c r="AB23" s="61">
        <f>IF(OR(ISBLANK(Z23),Z23="empty",Z23="error"),"",(IF(ISBLANK(N23),0,(N23)))*Z23)</f>
      </c>
      <c r="AC23" s="62"/>
      <c r="AD23" s="63">
        <f>IF(OR(ISBLANK(Z23),Z23="empty",Z23="error",ISBLANK(AB23)),"",Z23+AB23)</f>
      </c>
    </row>
    <row r="24" spans="1:30" ht="4.5" customHeight="1">
      <c r="A24" s="8"/>
      <c r="N24" s="64"/>
      <c r="P24" s="62"/>
      <c r="R24" s="17"/>
      <c r="S24" s="10"/>
      <c r="T24" s="10"/>
      <c r="U24" s="10"/>
      <c r="V24" s="10"/>
      <c r="W24" s="10"/>
      <c r="X24" s="18"/>
      <c r="Z24" s="62"/>
      <c r="AA24" s="62"/>
      <c r="AB24" s="62"/>
      <c r="AC24" s="62"/>
      <c r="AD24" s="62"/>
    </row>
    <row r="25" spans="1:30" ht="12.75">
      <c r="A25" s="8" t="s">
        <v>11</v>
      </c>
      <c r="B25" s="65"/>
      <c r="D25" s="65"/>
      <c r="F25" s="65"/>
      <c r="H25" s="65"/>
      <c r="J25" s="65"/>
      <c r="L25" s="65"/>
      <c r="N25" s="66"/>
      <c r="P25" s="67"/>
      <c r="R25" s="17"/>
      <c r="S25" s="65"/>
      <c r="T25" s="10"/>
      <c r="U25" s="65"/>
      <c r="V25" s="10"/>
      <c r="W25" s="65"/>
      <c r="X25" s="18"/>
      <c r="Z25" s="61" t="str">
        <f>IF(NOT((ISBLANK(P25))),IF((OR(AND(ISBLANK(S25),ISBLANK(U25),ISBLANK(W25)),(S25+U25+W25)=0)),P25*0,IF((AND((S25&gt;0),((U25+W25)&gt;0))),"error",IF((S25&gt;0),(P25*(S25/12)),(P25*((U25+W25)/9))))),"empty")</f>
        <v>empty</v>
      </c>
      <c r="AA25" s="62"/>
      <c r="AB25" s="61">
        <f>IF(OR(ISBLANK(Z25),Z25="empty",Z25="error"),"",(IF(ISBLANK(N25),0,(N25)))*Z25)</f>
      </c>
      <c r="AC25" s="62"/>
      <c r="AD25" s="63">
        <f>IF(OR(ISBLANK(Z25),Z25="empty",Z25="error",ISBLANK(AB25)),"",Z25+AB25)</f>
      </c>
    </row>
    <row r="26" spans="1:30" ht="4.5" customHeight="1">
      <c r="A26" s="8"/>
      <c r="N26" s="64"/>
      <c r="P26" s="62"/>
      <c r="R26" s="17"/>
      <c r="S26" s="10"/>
      <c r="T26" s="10"/>
      <c r="U26" s="10"/>
      <c r="V26" s="10"/>
      <c r="W26" s="10"/>
      <c r="X26" s="18"/>
      <c r="Z26" s="62"/>
      <c r="AA26" s="62"/>
      <c r="AB26" s="62"/>
      <c r="AC26" s="62"/>
      <c r="AD26" s="62"/>
    </row>
    <row r="27" spans="1:30" ht="12.75">
      <c r="A27" s="8" t="s">
        <v>12</v>
      </c>
      <c r="B27" s="65"/>
      <c r="D27" s="65"/>
      <c r="F27" s="65"/>
      <c r="H27" s="65"/>
      <c r="J27" s="65"/>
      <c r="L27" s="65"/>
      <c r="N27" s="66"/>
      <c r="P27" s="67"/>
      <c r="R27" s="17"/>
      <c r="S27" s="65"/>
      <c r="T27" s="10"/>
      <c r="U27" s="65"/>
      <c r="V27" s="10"/>
      <c r="W27" s="65"/>
      <c r="X27" s="18"/>
      <c r="Z27" s="61" t="str">
        <f>IF(NOT((ISBLANK(P27))),IF((OR(AND(ISBLANK(S27),ISBLANK(U27),ISBLANK(W27)),(S27+U27+W27)=0)),P27*0,IF((AND((S27&gt;0),((U27+W27)&gt;0))),"error",IF((S27&gt;0),(P27*(S27/12)),(P27*((U27+W27)/9))))),"empty")</f>
        <v>empty</v>
      </c>
      <c r="AA27" s="62"/>
      <c r="AB27" s="61">
        <f>IF(OR(ISBLANK(Z27),Z27="empty",Z27="error"),"",(IF(ISBLANK(N27),0,(N27)))*Z27)</f>
      </c>
      <c r="AC27" s="62"/>
      <c r="AD27" s="63">
        <f>IF(OR(ISBLANK(Z27),Z27="empty",Z27="error",ISBLANK(AB27)),"",Z27+AB27)</f>
      </c>
    </row>
    <row r="28" spans="1:30" ht="4.5" customHeight="1">
      <c r="A28" s="8"/>
      <c r="N28" s="64"/>
      <c r="P28" s="62"/>
      <c r="R28" s="17"/>
      <c r="S28" s="10"/>
      <c r="T28" s="10"/>
      <c r="U28" s="10"/>
      <c r="V28" s="10"/>
      <c r="W28" s="10"/>
      <c r="X28" s="18"/>
      <c r="Z28" s="62"/>
      <c r="AA28" s="62"/>
      <c r="AB28" s="62"/>
      <c r="AC28" s="62"/>
      <c r="AD28" s="62"/>
    </row>
    <row r="29" spans="1:30" ht="12.75">
      <c r="A29" s="8" t="s">
        <v>13</v>
      </c>
      <c r="B29" s="65"/>
      <c r="D29" s="65"/>
      <c r="F29" s="65"/>
      <c r="H29" s="65"/>
      <c r="J29" s="65"/>
      <c r="L29" s="65"/>
      <c r="N29" s="66"/>
      <c r="P29" s="67"/>
      <c r="R29" s="17"/>
      <c r="S29" s="65"/>
      <c r="T29" s="10"/>
      <c r="U29" s="65"/>
      <c r="V29" s="10"/>
      <c r="W29" s="65"/>
      <c r="X29" s="18"/>
      <c r="Z29" s="61" t="str">
        <f>IF(NOT((ISBLANK(P29))),IF((OR(AND(ISBLANK(S29),ISBLANK(U29),ISBLANK(W29)),(S29+U29+W29)=0)),P29*0,IF((AND((S29&gt;0),((U29+W29)&gt;0))),"error",IF((S29&gt;0),(P29*(S29/12)),(P29*((U29+W29)/9))))),"empty")</f>
        <v>empty</v>
      </c>
      <c r="AA29" s="62"/>
      <c r="AB29" s="61">
        <f>IF(OR(ISBLANK(Z29),Z29="empty",Z29="error"),"",(IF(ISBLANK(N29),0,(N29)))*Z29)</f>
      </c>
      <c r="AC29" s="62"/>
      <c r="AD29" s="63">
        <f>IF(OR(ISBLANK(Z29),Z29="empty",Z29="error",ISBLANK(AB29)),"",Z29+AB29)</f>
      </c>
    </row>
    <row r="30" spans="1:30" ht="4.5" customHeight="1" thickBot="1">
      <c r="A30" s="8"/>
      <c r="B30" s="10"/>
      <c r="D30" s="10"/>
      <c r="F30" s="10"/>
      <c r="H30" s="10"/>
      <c r="J30" s="10"/>
      <c r="L30" s="10"/>
      <c r="N30" s="10"/>
      <c r="P30" s="10"/>
      <c r="R30" s="19"/>
      <c r="S30" s="20"/>
      <c r="T30" s="20"/>
      <c r="U30" s="20"/>
      <c r="V30" s="20"/>
      <c r="W30" s="20"/>
      <c r="X30" s="21"/>
      <c r="Z30" s="10"/>
      <c r="AB30" s="10"/>
      <c r="AD30" s="11"/>
    </row>
    <row r="31" spans="28:30" ht="12.75">
      <c r="AB31" s="23" t="s">
        <v>29</v>
      </c>
      <c r="AD31" s="61">
        <f>SUM(AD7:AD30)</f>
        <v>99921.68702588888</v>
      </c>
    </row>
    <row r="32" spans="2:26" ht="13.5" thickBot="1">
      <c r="B32" s="5" t="s">
        <v>45</v>
      </c>
      <c r="S32" s="132" t="s">
        <v>28</v>
      </c>
      <c r="T32" s="132"/>
      <c r="U32" s="132"/>
      <c r="V32" s="132"/>
      <c r="W32" s="132"/>
      <c r="X32" s="6"/>
      <c r="Y32" s="6"/>
      <c r="Z32" s="6"/>
    </row>
    <row r="33" spans="1:30" ht="24">
      <c r="A33" s="3"/>
      <c r="B33" s="12" t="s">
        <v>30</v>
      </c>
      <c r="C33" s="12"/>
      <c r="D33" s="3"/>
      <c r="E33" s="3"/>
      <c r="F33" s="3"/>
      <c r="G33" s="3"/>
      <c r="H33" s="3" t="s">
        <v>18</v>
      </c>
      <c r="I33" s="3"/>
      <c r="J33" s="3"/>
      <c r="K33" s="3"/>
      <c r="L33" s="3"/>
      <c r="M33" s="3"/>
      <c r="N33" s="3" t="s">
        <v>20</v>
      </c>
      <c r="O33" s="3"/>
      <c r="P33" s="3" t="s">
        <v>19</v>
      </c>
      <c r="Q33" s="3"/>
      <c r="R33" s="13"/>
      <c r="S33" s="14" t="s">
        <v>22</v>
      </c>
      <c r="T33" s="15"/>
      <c r="U33" s="14" t="s">
        <v>23</v>
      </c>
      <c r="V33" s="15"/>
      <c r="W33" s="14" t="s">
        <v>24</v>
      </c>
      <c r="X33" s="16"/>
      <c r="Y33" s="3"/>
      <c r="Z33" s="4" t="s">
        <v>25</v>
      </c>
      <c r="AA33" s="4"/>
      <c r="AB33" s="4" t="s">
        <v>26</v>
      </c>
      <c r="AC33" s="3"/>
      <c r="AD33" s="3" t="s">
        <v>27</v>
      </c>
    </row>
    <row r="34" spans="18:24" ht="4.5" customHeight="1">
      <c r="R34" s="17"/>
      <c r="S34" s="10"/>
      <c r="T34" s="10"/>
      <c r="U34" s="10"/>
      <c r="V34" s="10"/>
      <c r="W34" s="10"/>
      <c r="X34" s="18"/>
    </row>
    <row r="35" spans="1:30" ht="12.75">
      <c r="A35" s="8"/>
      <c r="B35" s="65"/>
      <c r="D35" s="10"/>
      <c r="F35" s="124" t="s">
        <v>31</v>
      </c>
      <c r="G35" s="124"/>
      <c r="H35" s="124"/>
      <c r="I35" s="124"/>
      <c r="J35" s="124"/>
      <c r="K35" s="124"/>
      <c r="L35" s="124"/>
      <c r="N35" s="66"/>
      <c r="P35" s="67"/>
      <c r="R35" s="17"/>
      <c r="S35" s="65"/>
      <c r="T35" s="10"/>
      <c r="U35" s="65"/>
      <c r="V35" s="10"/>
      <c r="W35" s="65"/>
      <c r="X35" s="18"/>
      <c r="Z35" s="61" t="str">
        <f>IF(NOT((ISBLANK(P35))),IF((OR(AND(ISBLANK(S35),ISBLANK(U35),ISBLANK(W35)),(S35+U35+W35)=0)),P35*0,IF((AND((S35&gt;0),((U35+W35)&gt;0))),"error",IF((S35&gt;0),(P35*(S35/12)),(P35*((U35+W35)/9))))),"empty")</f>
        <v>empty</v>
      </c>
      <c r="AA35" s="62"/>
      <c r="AB35" s="63">
        <f>IF(OR(ISBLANK(Z35),Z35="empty",Z35="error"),"",(IF(ISBLANK(N35),0,N35))*Z35)</f>
      </c>
      <c r="AC35" s="62"/>
      <c r="AD35" s="61">
        <f>IF(OR(ISBLANK(Z35),Z35="empty",Z35="error",ISBLANK(AB35)),"",Z35+AB35)</f>
      </c>
    </row>
    <row r="36" spans="1:30" ht="4.5" customHeight="1">
      <c r="A36" s="8"/>
      <c r="D36" s="10"/>
      <c r="N36" s="64"/>
      <c r="P36" s="62"/>
      <c r="R36" s="17"/>
      <c r="S36" s="10"/>
      <c r="T36" s="10"/>
      <c r="U36" s="10"/>
      <c r="V36" s="10"/>
      <c r="W36" s="10"/>
      <c r="X36" s="18"/>
      <c r="Z36" s="62"/>
      <c r="AA36" s="62"/>
      <c r="AB36" s="62"/>
      <c r="AC36" s="62"/>
      <c r="AD36" s="62"/>
    </row>
    <row r="37" spans="1:30" ht="12.75">
      <c r="A37" s="8"/>
      <c r="B37" s="65">
        <v>1</v>
      </c>
      <c r="D37" s="10"/>
      <c r="F37" s="124" t="s">
        <v>32</v>
      </c>
      <c r="G37" s="124"/>
      <c r="H37" s="124"/>
      <c r="I37" s="124"/>
      <c r="J37" s="124"/>
      <c r="K37" s="124"/>
      <c r="L37" s="124"/>
      <c r="N37" s="66"/>
      <c r="P37" s="67">
        <v>39392.80835</v>
      </c>
      <c r="R37" s="17"/>
      <c r="S37" s="65">
        <v>12</v>
      </c>
      <c r="T37" s="10"/>
      <c r="U37" s="65"/>
      <c r="V37" s="10"/>
      <c r="W37" s="65"/>
      <c r="X37" s="18"/>
      <c r="Z37" s="61">
        <f>IF(NOT((ISBLANK(P37))),IF((OR(AND(ISBLANK(S37),ISBLANK(U37),ISBLANK(W37)),(S37+U37+W37)=0)),P37*0,IF((AND((S37&gt;0),((U37+W37)&gt;0))),"error",IF((S37&gt;0),(P37*(S37/12)),(P37*((U37+W37)/9))))),"empty")</f>
        <v>39392.80835</v>
      </c>
      <c r="AA37" s="62"/>
      <c r="AB37" s="63">
        <f>IF(OR(ISBLANK(Z37),Z37="empty",Z37="error"),"",(IF(ISBLANK(N37),0,N37))*Z37)</f>
        <v>0</v>
      </c>
      <c r="AC37" s="62"/>
      <c r="AD37" s="61">
        <f>IF(OR(ISBLANK(Z37),Z37="empty",Z37="error",ISBLANK(AB37)),"",Z37+AB37)</f>
        <v>39392.80835</v>
      </c>
    </row>
    <row r="38" spans="1:30" ht="4.5" customHeight="1">
      <c r="A38" s="8"/>
      <c r="D38" s="10"/>
      <c r="N38" s="64"/>
      <c r="P38" s="62"/>
      <c r="R38" s="17"/>
      <c r="S38" s="10"/>
      <c r="T38" s="10"/>
      <c r="U38" s="10"/>
      <c r="V38" s="10"/>
      <c r="W38" s="10"/>
      <c r="X38" s="18"/>
      <c r="Z38" s="62"/>
      <c r="AA38" s="62"/>
      <c r="AB38" s="62"/>
      <c r="AC38" s="62"/>
      <c r="AD38" s="62"/>
    </row>
    <row r="39" spans="1:30" ht="12.75">
      <c r="A39" s="8"/>
      <c r="B39" s="65"/>
      <c r="D39" s="10"/>
      <c r="F39" s="124" t="s">
        <v>33</v>
      </c>
      <c r="G39" s="124"/>
      <c r="H39" s="124"/>
      <c r="I39" s="124"/>
      <c r="J39" s="124"/>
      <c r="K39" s="124"/>
      <c r="L39" s="124"/>
      <c r="N39" s="66"/>
      <c r="P39" s="67"/>
      <c r="R39" s="17"/>
      <c r="S39" s="65"/>
      <c r="T39" s="10"/>
      <c r="U39" s="65"/>
      <c r="V39" s="10"/>
      <c r="W39" s="65"/>
      <c r="X39" s="18"/>
      <c r="Z39" s="61" t="str">
        <f>IF(NOT((ISBLANK(P39))),IF((OR(AND(ISBLANK(S39),ISBLANK(U39),ISBLANK(W39)),(S39+U39+W39)=0)),P39*0,IF((AND((S39&gt;0),((U39+W39)&gt;0))),"error",IF((S39&gt;0),(P39*(S39/12)),(P39*((U39+W39)/9))))),"empty")</f>
        <v>empty</v>
      </c>
      <c r="AA39" s="62"/>
      <c r="AB39" s="63">
        <f>IF(OR(ISBLANK(Z39),Z39="empty",Z39="error"),"",(IF(ISBLANK(N39),0,N39))*Z39)</f>
      </c>
      <c r="AC39" s="62"/>
      <c r="AD39" s="61">
        <f>IF(OR(ISBLANK(Z39),Z39="empty",Z39="error",ISBLANK(AB39)),"",Z39+AB39)</f>
      </c>
    </row>
    <row r="40" spans="1:30" ht="4.5" customHeight="1">
      <c r="A40" s="8"/>
      <c r="D40" s="10"/>
      <c r="N40" s="64"/>
      <c r="P40" s="62"/>
      <c r="R40" s="17"/>
      <c r="S40" s="10"/>
      <c r="T40" s="10"/>
      <c r="U40" s="10"/>
      <c r="V40" s="10"/>
      <c r="W40" s="10"/>
      <c r="X40" s="18"/>
      <c r="Z40" s="62"/>
      <c r="AA40" s="62"/>
      <c r="AB40" s="62"/>
      <c r="AC40" s="62"/>
      <c r="AD40" s="62"/>
    </row>
    <row r="41" spans="1:30" ht="12.75">
      <c r="A41" s="8"/>
      <c r="B41" s="65"/>
      <c r="D41" s="10"/>
      <c r="F41" s="124" t="s">
        <v>34</v>
      </c>
      <c r="G41" s="124"/>
      <c r="H41" s="124"/>
      <c r="I41" s="124"/>
      <c r="J41" s="124"/>
      <c r="K41" s="124"/>
      <c r="L41" s="124"/>
      <c r="N41" s="66"/>
      <c r="P41" s="67"/>
      <c r="R41" s="17"/>
      <c r="S41" s="65"/>
      <c r="T41" s="10"/>
      <c r="U41" s="65"/>
      <c r="V41" s="10"/>
      <c r="W41" s="65"/>
      <c r="X41" s="18"/>
      <c r="Z41" s="61" t="str">
        <f>IF(NOT((ISBLANK(P41))),IF((OR(AND(ISBLANK(S41),ISBLANK(U41),ISBLANK(W41)),(S41+U41+W41)=0)),P41*0,IF((AND((S41&gt;0),((U41+W41)&gt;0))),"error",IF((S41&gt;0),(P41*(S41/12)),(P41*((U41+W41)/9))))),"empty")</f>
        <v>empty</v>
      </c>
      <c r="AA41" s="62"/>
      <c r="AB41" s="63">
        <f>IF(OR(ISBLANK(Z41),Z41="empty",Z41="error"),"",(IF(ISBLANK(N41),0,N41))*Z41)</f>
      </c>
      <c r="AC41" s="62"/>
      <c r="AD41" s="61">
        <f>IF(OR(ISBLANK(Z41),Z41="empty",Z41="error",ISBLANK(AB41)),"",Z41+AB41)</f>
      </c>
    </row>
    <row r="42" spans="1:30" ht="4.5" customHeight="1">
      <c r="A42" s="8"/>
      <c r="D42" s="10"/>
      <c r="N42" s="64"/>
      <c r="P42" s="62"/>
      <c r="R42" s="17"/>
      <c r="S42" s="10"/>
      <c r="T42" s="10"/>
      <c r="U42" s="10"/>
      <c r="V42" s="10"/>
      <c r="W42" s="10"/>
      <c r="X42" s="18"/>
      <c r="Z42" s="62"/>
      <c r="AA42" s="62"/>
      <c r="AB42" s="62"/>
      <c r="AC42" s="62"/>
      <c r="AD42" s="62"/>
    </row>
    <row r="43" spans="1:30" ht="12.75">
      <c r="A43" s="8"/>
      <c r="B43" s="65"/>
      <c r="D43" s="10"/>
      <c r="F43" s="125"/>
      <c r="G43" s="126"/>
      <c r="H43" s="126"/>
      <c r="I43" s="126"/>
      <c r="J43" s="126"/>
      <c r="K43" s="126"/>
      <c r="L43" s="127"/>
      <c r="N43" s="66"/>
      <c r="P43" s="67"/>
      <c r="R43" s="17"/>
      <c r="S43" s="65"/>
      <c r="T43" s="10"/>
      <c r="U43" s="65"/>
      <c r="V43" s="10"/>
      <c r="W43" s="65"/>
      <c r="X43" s="18"/>
      <c r="Z43" s="61" t="str">
        <f>IF(NOT((ISBLANK(P43))),IF((OR(AND(ISBLANK(S43),ISBLANK(U43),ISBLANK(W43)),(S43+U43+W43)=0)),P43*0,IF((AND((S43&gt;0),((U43+W43)&gt;0))),"error",IF((S43&gt;0),(P43*(S43/12)),(P43*((U43+W43)/9))))),"empty")</f>
        <v>empty</v>
      </c>
      <c r="AA43" s="62"/>
      <c r="AB43" s="63">
        <f>IF(OR(ISBLANK(Z43),Z43="empty",Z43="error"),"",(IF(ISBLANK(N43),0,N43))*Z43)</f>
      </c>
      <c r="AC43" s="62"/>
      <c r="AD43" s="61">
        <f>IF(OR(ISBLANK(Z43),Z43="empty",Z43="error",ISBLANK(AB43)),"",Z43+AB43)</f>
      </c>
    </row>
    <row r="44" spans="1:30" ht="4.5" customHeight="1">
      <c r="A44" s="8"/>
      <c r="D44" s="10"/>
      <c r="N44" s="64"/>
      <c r="P44" s="62"/>
      <c r="R44" s="17"/>
      <c r="S44" s="10"/>
      <c r="T44" s="10"/>
      <c r="U44" s="10"/>
      <c r="V44" s="10"/>
      <c r="W44" s="10"/>
      <c r="X44" s="18"/>
      <c r="Z44" s="62"/>
      <c r="AA44" s="62"/>
      <c r="AB44" s="62"/>
      <c r="AC44" s="62"/>
      <c r="AD44" s="62"/>
    </row>
    <row r="45" spans="1:30" ht="12.75">
      <c r="A45" s="8"/>
      <c r="B45" s="65">
        <v>1</v>
      </c>
      <c r="D45" s="10"/>
      <c r="F45" s="128" t="s">
        <v>145</v>
      </c>
      <c r="G45" s="126"/>
      <c r="H45" s="126"/>
      <c r="I45" s="126"/>
      <c r="J45" s="126"/>
      <c r="K45" s="126"/>
      <c r="L45" s="127"/>
      <c r="N45" s="66">
        <v>0.345</v>
      </c>
      <c r="P45" s="67">
        <v>47271.37002</v>
      </c>
      <c r="R45" s="17"/>
      <c r="S45" s="65">
        <v>6</v>
      </c>
      <c r="T45" s="10"/>
      <c r="U45" s="65"/>
      <c r="V45" s="10"/>
      <c r="W45" s="65"/>
      <c r="X45" s="18"/>
      <c r="Z45" s="61">
        <f>IF(NOT((ISBLANK(P45))),IF((OR(AND(ISBLANK(S45),ISBLANK(U45),ISBLANK(W45)),(S45+U45+W45)=0)),P45*0,IF((AND((S45&gt;0),((U45+W45)&gt;0))),"error",IF((S45&gt;0),(P45*(S45/12)),(P45*((U45+W45)/9))))),"empty")</f>
        <v>23635.68501</v>
      </c>
      <c r="AA45" s="62"/>
      <c r="AB45" s="63">
        <f>IF(OR(ISBLANK(Z45),Z45="empty",Z45="error"),"",(IF(ISBLANK(N45),0,N45))*Z45)</f>
        <v>8154.31132845</v>
      </c>
      <c r="AC45" s="62"/>
      <c r="AD45" s="61">
        <f>IF(OR(ISBLANK(Z45),Z45="empty",Z45="error",ISBLANK(AB45)),"",Z45+AB45)</f>
        <v>31789.99633845</v>
      </c>
    </row>
    <row r="46" spans="1:30" ht="4.5" customHeight="1">
      <c r="A46" s="8"/>
      <c r="D46" s="10"/>
      <c r="N46" s="64"/>
      <c r="P46" s="62"/>
      <c r="R46" s="17"/>
      <c r="S46" s="10"/>
      <c r="T46" s="10"/>
      <c r="U46" s="10"/>
      <c r="V46" s="10"/>
      <c r="W46" s="10"/>
      <c r="X46" s="18"/>
      <c r="Z46" s="62"/>
      <c r="AA46" s="62"/>
      <c r="AB46" s="62"/>
      <c r="AC46" s="62"/>
      <c r="AD46" s="62"/>
    </row>
    <row r="47" spans="1:30" ht="12.75">
      <c r="A47" s="8"/>
      <c r="B47" s="65"/>
      <c r="D47" s="10"/>
      <c r="F47" s="125"/>
      <c r="G47" s="126"/>
      <c r="H47" s="126"/>
      <c r="I47" s="126"/>
      <c r="J47" s="126"/>
      <c r="K47" s="126"/>
      <c r="L47" s="127"/>
      <c r="N47" s="66"/>
      <c r="P47" s="67"/>
      <c r="R47" s="17"/>
      <c r="S47" s="65"/>
      <c r="T47" s="10"/>
      <c r="U47" s="65"/>
      <c r="V47" s="10"/>
      <c r="W47" s="65"/>
      <c r="X47" s="18"/>
      <c r="Z47" s="61" t="str">
        <f>IF(NOT((ISBLANK(P47))),IF((OR(AND(ISBLANK(S47),ISBLANK(U47),ISBLANK(W47)),(S47+U47+W47)=0)),P47*0,IF((AND((S47&gt;0),((U47+W47)&gt;0))),"error",IF((S47&gt;0),(P47*(S47/12)),(P47*((U47+W47)/9))))),"empty")</f>
        <v>empty</v>
      </c>
      <c r="AA47" s="62"/>
      <c r="AB47" s="63">
        <f>IF(OR(ISBLANK(Z47),Z47="empty",Z47="error"),"",(IF(ISBLANK(N47),0,N47))*Z47)</f>
      </c>
      <c r="AC47" s="62"/>
      <c r="AD47" s="61">
        <f>IF(OR(ISBLANK(Z47),Z47="empty",Z47="error",ISBLANK(AB47)),"",Z47+AB47)</f>
      </c>
    </row>
    <row r="48" spans="1:30" ht="4.5" customHeight="1">
      <c r="A48" s="8"/>
      <c r="D48" s="10"/>
      <c r="N48" s="64"/>
      <c r="P48" s="62"/>
      <c r="R48" s="17"/>
      <c r="S48" s="10"/>
      <c r="T48" s="10"/>
      <c r="U48" s="10"/>
      <c r="V48" s="10"/>
      <c r="W48" s="10"/>
      <c r="X48" s="18"/>
      <c r="Z48" s="62"/>
      <c r="AA48" s="62"/>
      <c r="AB48" s="62"/>
      <c r="AC48" s="62"/>
      <c r="AD48" s="62"/>
    </row>
    <row r="49" spans="1:30" ht="12.75">
      <c r="A49" s="8"/>
      <c r="B49" s="65"/>
      <c r="D49" s="10"/>
      <c r="F49" s="125"/>
      <c r="G49" s="126"/>
      <c r="H49" s="126"/>
      <c r="I49" s="126"/>
      <c r="J49" s="126"/>
      <c r="K49" s="126"/>
      <c r="L49" s="127"/>
      <c r="N49" s="66"/>
      <c r="P49" s="67"/>
      <c r="R49" s="17"/>
      <c r="S49" s="65"/>
      <c r="T49" s="10"/>
      <c r="U49" s="65"/>
      <c r="V49" s="10"/>
      <c r="W49" s="65"/>
      <c r="X49" s="18"/>
      <c r="Z49" s="61" t="str">
        <f>IF(NOT((ISBLANK(P49))),IF((OR(AND(ISBLANK(S49),ISBLANK(U49),ISBLANK(W49)),(S49+U49+W49)=0)),P49*0,IF((AND((S49&gt;0),((U49+W49)&gt;0))),"error",IF((S49&gt;0),(P49*(S49/12)),(P49*((U49+W49)/9))))),"empty")</f>
        <v>empty</v>
      </c>
      <c r="AA49" s="62"/>
      <c r="AB49" s="63">
        <f>IF(OR(ISBLANK(Z49),Z49="empty",Z49="error"),"",(IF(ISBLANK(N49),0,N49))*Z49)</f>
      </c>
      <c r="AC49" s="62"/>
      <c r="AD49" s="61">
        <f>IF(OR(ISBLANK(Z49),Z49="empty",Z49="error",ISBLANK(AB49)),"",Z49+AB49)</f>
      </c>
    </row>
    <row r="50" spans="1:30" ht="4.5" customHeight="1">
      <c r="A50" s="8"/>
      <c r="D50" s="10"/>
      <c r="N50" s="64"/>
      <c r="P50" s="62"/>
      <c r="R50" s="17"/>
      <c r="S50" s="10"/>
      <c r="T50" s="10"/>
      <c r="U50" s="10"/>
      <c r="V50" s="10"/>
      <c r="W50" s="10"/>
      <c r="X50" s="18"/>
      <c r="Z50" s="62"/>
      <c r="AA50" s="62"/>
      <c r="AB50" s="62"/>
      <c r="AC50" s="62"/>
      <c r="AD50" s="62"/>
    </row>
    <row r="51" spans="1:30" ht="12.75">
      <c r="A51" s="8"/>
      <c r="B51" s="65"/>
      <c r="D51" s="10"/>
      <c r="F51" s="125"/>
      <c r="G51" s="126"/>
      <c r="H51" s="126"/>
      <c r="I51" s="126"/>
      <c r="J51" s="126"/>
      <c r="K51" s="126"/>
      <c r="L51" s="127"/>
      <c r="N51" s="66"/>
      <c r="P51" s="67"/>
      <c r="R51" s="17"/>
      <c r="S51" s="65"/>
      <c r="T51" s="10"/>
      <c r="U51" s="65"/>
      <c r="V51" s="10"/>
      <c r="W51" s="65"/>
      <c r="X51" s="18"/>
      <c r="Z51" s="61" t="str">
        <f>IF(NOT((ISBLANK(P51))),IF((OR(AND(ISBLANK(S51),ISBLANK(U51),ISBLANK(W51)),(S51+U51+W51)=0)),P51*0,IF((AND((S51&gt;0),((U51+W51)&gt;0))),"error",IF((S51&gt;0),(P51*(S51/12)),(P51*((U51+W51)/9))))),"empty")</f>
        <v>empty</v>
      </c>
      <c r="AA51" s="62"/>
      <c r="AB51" s="63">
        <f>IF(OR(ISBLANK(Z51),Z51="empty",Z51="error"),"",(IF(ISBLANK(N51),0,N51))*Z51)</f>
      </c>
      <c r="AC51" s="62"/>
      <c r="AD51" s="61">
        <f>IF(OR(ISBLANK(Z51),Z51="empty",Z51="error",ISBLANK(AB51)),"",Z51+AB51)</f>
      </c>
    </row>
    <row r="52" spans="1:30" ht="4.5" customHeight="1">
      <c r="A52" s="8"/>
      <c r="D52" s="10"/>
      <c r="N52" s="64"/>
      <c r="P52" s="62"/>
      <c r="R52" s="17"/>
      <c r="S52" s="10"/>
      <c r="T52" s="10"/>
      <c r="U52" s="10"/>
      <c r="V52" s="10"/>
      <c r="W52" s="10"/>
      <c r="X52" s="18"/>
      <c r="Z52" s="62"/>
      <c r="AA52" s="62"/>
      <c r="AB52" s="62"/>
      <c r="AC52" s="62"/>
      <c r="AD52" s="62"/>
    </row>
    <row r="53" spans="1:30" ht="12.75">
      <c r="A53" s="8"/>
      <c r="B53" s="65"/>
      <c r="D53" s="10"/>
      <c r="F53" s="125"/>
      <c r="G53" s="126"/>
      <c r="H53" s="126"/>
      <c r="I53" s="126"/>
      <c r="J53" s="126"/>
      <c r="K53" s="126"/>
      <c r="L53" s="127"/>
      <c r="N53" s="66"/>
      <c r="P53" s="67"/>
      <c r="R53" s="17"/>
      <c r="S53" s="65"/>
      <c r="T53" s="10"/>
      <c r="U53" s="65"/>
      <c r="V53" s="10"/>
      <c r="W53" s="65"/>
      <c r="X53" s="18"/>
      <c r="Z53" s="61" t="str">
        <f>IF(NOT((ISBLANK(P53))),IF((OR(AND(ISBLANK(S53),ISBLANK(U53),ISBLANK(W53)),(S53+U53+W53)=0)),P53*0,IF((AND((S53&gt;0),((U53+W53)&gt;0))),"error",IF((S53&gt;0),(P53*(S53/12)),(P53*((U53+W53)/9))))),"empty")</f>
        <v>empty</v>
      </c>
      <c r="AA53" s="62"/>
      <c r="AB53" s="63">
        <f>IF(OR(ISBLANK(Z53),Z53="empty",Z53="error"),"",(IF(ISBLANK(N53),0,N53))*Z53)</f>
      </c>
      <c r="AC53" s="62"/>
      <c r="AD53" s="61">
        <f>IF(OR(ISBLANK(Z53),Z53="empty",Z53="error",ISBLANK(AB53)),"",Z53+AB53)</f>
      </c>
    </row>
    <row r="54" spans="1:30" ht="4.5" customHeight="1">
      <c r="A54" s="8"/>
      <c r="D54" s="10"/>
      <c r="N54" s="64"/>
      <c r="P54" s="62"/>
      <c r="R54" s="17"/>
      <c r="S54" s="10"/>
      <c r="T54" s="10"/>
      <c r="U54" s="10"/>
      <c r="V54" s="10"/>
      <c r="W54" s="10"/>
      <c r="X54" s="18"/>
      <c r="Z54" s="62"/>
      <c r="AA54" s="62"/>
      <c r="AB54" s="62"/>
      <c r="AC54" s="62"/>
      <c r="AD54" s="62"/>
    </row>
    <row r="55" spans="1:30" ht="12.75">
      <c r="A55" s="8"/>
      <c r="B55" s="65"/>
      <c r="D55" s="10"/>
      <c r="F55" s="125"/>
      <c r="G55" s="126"/>
      <c r="H55" s="126"/>
      <c r="I55" s="126"/>
      <c r="J55" s="126"/>
      <c r="K55" s="126"/>
      <c r="L55" s="127"/>
      <c r="N55" s="66"/>
      <c r="P55" s="67"/>
      <c r="R55" s="17"/>
      <c r="S55" s="65"/>
      <c r="T55" s="10"/>
      <c r="U55" s="65"/>
      <c r="V55" s="10"/>
      <c r="W55" s="65"/>
      <c r="X55" s="18"/>
      <c r="Z55" s="61" t="str">
        <f>IF(NOT((ISBLANK(P55))),IF((OR(AND(ISBLANK(S55),ISBLANK(U55),ISBLANK(W55)),(S55+U55+W55)=0)),P55*0,IF((AND((S55&gt;0),((U55+W55)&gt;0))),"error",IF((S55&gt;0),(P55*(S55/12)),(P55*((U55+W55)/9))))),"empty")</f>
        <v>empty</v>
      </c>
      <c r="AA55" s="62"/>
      <c r="AB55" s="63">
        <f>IF(OR(ISBLANK(Z55),Z55="empty",Z55="error"),"",(IF(ISBLANK(N55),0,N55))*Z55)</f>
      </c>
      <c r="AC55" s="62"/>
      <c r="AD55" s="61">
        <f>IF(OR(ISBLANK(Z55),Z55="empty",Z55="error",ISBLANK(AB55)),"",Z55+AB55)</f>
      </c>
    </row>
    <row r="56" spans="1:30" ht="4.5" customHeight="1" thickBot="1">
      <c r="A56" s="8"/>
      <c r="B56" s="10"/>
      <c r="D56" s="10"/>
      <c r="F56" s="10"/>
      <c r="H56" s="10"/>
      <c r="J56" s="10"/>
      <c r="L56" s="10"/>
      <c r="N56" s="10"/>
      <c r="P56" s="10"/>
      <c r="R56" s="19"/>
      <c r="S56" s="20"/>
      <c r="T56" s="20"/>
      <c r="U56" s="20"/>
      <c r="V56" s="20"/>
      <c r="W56" s="20"/>
      <c r="X56" s="21"/>
      <c r="Z56" s="10"/>
      <c r="AB56" s="10"/>
      <c r="AD56" s="11"/>
    </row>
    <row r="57" spans="2:30" ht="12.75">
      <c r="B57" s="9">
        <f>SUM(B35:B55)</f>
        <v>2</v>
      </c>
      <c r="D57" s="5" t="s">
        <v>37</v>
      </c>
      <c r="AA57" s="25"/>
      <c r="AB57" s="22" t="s">
        <v>35</v>
      </c>
      <c r="AD57" s="61">
        <f>SUM(AD35:AD56)</f>
        <v>71182.80468845</v>
      </c>
    </row>
    <row r="58" ht="4.5" customHeight="1"/>
    <row r="59" spans="28:30" ht="15">
      <c r="AB59" s="26" t="s">
        <v>36</v>
      </c>
      <c r="AD59" s="61">
        <f>SUM(AD57,AD31)</f>
        <v>171104.4917143389</v>
      </c>
    </row>
    <row r="61" ht="13.5" thickBot="1"/>
    <row r="62" spans="13:24" ht="10.5" customHeight="1"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1"/>
    </row>
    <row r="63" spans="13:24" ht="23.25" customHeight="1">
      <c r="M63" s="17"/>
      <c r="N63" s="123" t="s">
        <v>43</v>
      </c>
      <c r="O63" s="123"/>
      <c r="P63" s="123"/>
      <c r="Q63" s="123"/>
      <c r="R63" s="123"/>
      <c r="S63" s="123"/>
      <c r="T63" s="123"/>
      <c r="U63" s="123"/>
      <c r="V63" s="123"/>
      <c r="W63" s="123"/>
      <c r="X63" s="18"/>
    </row>
    <row r="64" spans="13:24" ht="12.75">
      <c r="M64" s="17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8"/>
    </row>
    <row r="65" spans="13:24" ht="26.25">
      <c r="M65" s="17"/>
      <c r="N65" s="32" t="s">
        <v>38</v>
      </c>
      <c r="O65" s="32"/>
      <c r="P65" s="32" t="s">
        <v>39</v>
      </c>
      <c r="Q65" s="32"/>
      <c r="R65" s="32"/>
      <c r="S65" s="33" t="s">
        <v>22</v>
      </c>
      <c r="T65" s="32"/>
      <c r="U65" s="33" t="s">
        <v>23</v>
      </c>
      <c r="V65" s="32"/>
      <c r="W65" s="33" t="s">
        <v>24</v>
      </c>
      <c r="X65" s="18"/>
    </row>
    <row r="66" spans="13:24" ht="4.5" customHeight="1">
      <c r="M66" s="17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8"/>
    </row>
    <row r="67" spans="13:24" ht="12.75">
      <c r="M67" s="17"/>
      <c r="N67" s="65"/>
      <c r="O67" s="10"/>
      <c r="P67" s="68"/>
      <c r="Q67" s="10"/>
      <c r="R67" s="10"/>
      <c r="S67" s="9">
        <f>IF(N67="Annual",12*P67,0)</f>
        <v>0</v>
      </c>
      <c r="T67" s="10"/>
      <c r="U67" s="9">
        <f>IF(N67="Academic",9*P67,0)</f>
        <v>0</v>
      </c>
      <c r="V67" s="10"/>
      <c r="W67" s="9">
        <f>IF(N67="Summer",3*P67,0)</f>
        <v>0</v>
      </c>
      <c r="X67" s="18"/>
    </row>
    <row r="68" spans="13:24" ht="13.5" thickBot="1">
      <c r="M68" s="19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1"/>
    </row>
    <row r="69" ht="12.75">
      <c r="N69" s="28" t="s">
        <v>40</v>
      </c>
    </row>
    <row r="70" ht="12.75">
      <c r="N70" s="28" t="s">
        <v>41</v>
      </c>
    </row>
    <row r="71" ht="12.75">
      <c r="N71" s="28" t="s">
        <v>42</v>
      </c>
    </row>
  </sheetData>
  <sheetProtection sheet="1" objects="1" scenarios="1" selectLockedCells="1"/>
  <mergeCells count="15">
    <mergeCell ref="A1:AD1"/>
    <mergeCell ref="S4:W4"/>
    <mergeCell ref="S32:W32"/>
    <mergeCell ref="F53:L53"/>
    <mergeCell ref="F55:L55"/>
    <mergeCell ref="N63:W63"/>
    <mergeCell ref="F35:L35"/>
    <mergeCell ref="F37:L37"/>
    <mergeCell ref="F39:L39"/>
    <mergeCell ref="F41:L41"/>
    <mergeCell ref="F43:L43"/>
    <mergeCell ref="F45:L45"/>
    <mergeCell ref="F47:L47"/>
    <mergeCell ref="F49:L49"/>
    <mergeCell ref="F51:L51"/>
  </mergeCells>
  <conditionalFormatting sqref="Z7:Z29">
    <cfRule type="cellIs" priority="1" dxfId="1" operator="equal" stopIfTrue="1">
      <formula>"empty"</formula>
    </cfRule>
    <cfRule type="cellIs" priority="2" dxfId="2" operator="equal" stopIfTrue="1">
      <formula>"error"</formula>
    </cfRule>
    <cfRule type="cellIs" priority="3" dxfId="0" operator="greaterThan" stopIfTrue="1">
      <formula>0</formula>
    </cfRule>
  </conditionalFormatting>
  <conditionalFormatting sqref="Z35:Z55">
    <cfRule type="cellIs" priority="4" dxfId="2" operator="equal" stopIfTrue="1">
      <formula>"error"</formula>
    </cfRule>
    <cfRule type="cellIs" priority="5" dxfId="1" operator="equal" stopIfTrue="1">
      <formula>"empty"</formula>
    </cfRule>
    <cfRule type="cellIs" priority="6" dxfId="0" operator="greaterThan" stopIfTrue="1">
      <formula>0</formula>
    </cfRule>
  </conditionalFormatting>
  <dataValidations count="2">
    <dataValidation type="list" showInputMessage="1" showErrorMessage="1" sqref="N67">
      <formula1>$N$69:$N$71</formula1>
    </dataValidation>
    <dataValidation type="decimal" allowBlank="1" showInputMessage="1" showErrorMessage="1" sqref="N7:N29">
      <formula1>0</formula1>
      <formula2>35</formula2>
    </dataValidation>
  </dataValidations>
  <printOptions/>
  <pageMargins left="0.44" right="0.19" top="0.5" bottom="0.47" header="0.5" footer="0.5"/>
  <pageSetup fitToHeight="1" fitToWidth="1" horizontalDpi="600" verticalDpi="600" orientation="landscape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</sheetPr>
  <dimension ref="A1:AB134"/>
  <sheetViews>
    <sheetView tabSelected="1" zoomScale="75" zoomScaleNormal="75" zoomScalePageLayoutView="0" workbookViewId="0" topLeftCell="A40">
      <selection activeCell="R134" sqref="R134"/>
    </sheetView>
  </sheetViews>
  <sheetFormatPr defaultColWidth="9.140625" defaultRowHeight="12.75"/>
  <cols>
    <col min="1" max="1" width="5.7109375" style="0" customWidth="1"/>
    <col min="2" max="2" width="5.421875" style="1" customWidth="1"/>
    <col min="3" max="3" width="1.7109375" style="0" customWidth="1"/>
    <col min="4" max="4" width="13.7109375" style="0" customWidth="1"/>
    <col min="5" max="5" width="1.7109375" style="0" customWidth="1"/>
    <col min="6" max="6" width="11.8515625" style="0" customWidth="1"/>
    <col min="7" max="7" width="1.7109375" style="0" customWidth="1"/>
    <col min="8" max="8" width="12.140625" style="0" customWidth="1"/>
    <col min="9" max="9" width="6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1.57421875" style="0" customWidth="1"/>
    <col min="14" max="14" width="4.421875" style="0" customWidth="1"/>
    <col min="15" max="15" width="12.7109375" style="0" customWidth="1"/>
    <col min="17" max="17" width="1.7109375" style="0" customWidth="1"/>
    <col min="18" max="18" width="14.7109375" style="0" customWidth="1"/>
    <col min="19" max="19" width="1.7109375" style="0" customWidth="1"/>
    <col min="20" max="20" width="14.7109375" style="0" customWidth="1"/>
    <col min="21" max="21" width="1.7109375" style="0" customWidth="1"/>
    <col min="22" max="22" width="14.7109375" style="0" customWidth="1"/>
    <col min="23" max="23" width="1.7109375" style="0" customWidth="1"/>
    <col min="24" max="24" width="14.7109375" style="0" customWidth="1"/>
    <col min="25" max="25" width="1.7109375" style="0" customWidth="1"/>
    <col min="26" max="26" width="14.7109375" style="0" customWidth="1"/>
    <col min="27" max="27" width="1.7109375" style="0" customWidth="1"/>
  </cols>
  <sheetData>
    <row r="1" spans="1:28" ht="43.5" customHeight="1">
      <c r="A1" s="139" t="s">
        <v>44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1"/>
    </row>
    <row r="3" spans="2:26" s="34" customFormat="1" ht="39.75" customHeight="1">
      <c r="B3" s="7"/>
      <c r="D3" s="35" t="s">
        <v>46</v>
      </c>
      <c r="R3" s="37" t="s">
        <v>50</v>
      </c>
      <c r="S3" s="37"/>
      <c r="T3" s="37" t="s">
        <v>51</v>
      </c>
      <c r="U3" s="37"/>
      <c r="V3" s="37" t="s">
        <v>52</v>
      </c>
      <c r="W3" s="37"/>
      <c r="X3" s="37" t="s">
        <v>53</v>
      </c>
      <c r="Y3" s="37"/>
      <c r="Z3" s="37" t="s">
        <v>54</v>
      </c>
    </row>
    <row r="4" ht="4.5" customHeight="1"/>
    <row r="5" spans="2:26" ht="12.75">
      <c r="B5" s="39" t="s">
        <v>2</v>
      </c>
      <c r="D5" s="145" t="s">
        <v>146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R5" s="67">
        <v>10000</v>
      </c>
      <c r="S5" s="62"/>
      <c r="T5" s="67"/>
      <c r="U5" s="62"/>
      <c r="V5" s="67"/>
      <c r="W5" s="62"/>
      <c r="X5" s="67"/>
      <c r="Y5" s="62"/>
      <c r="Z5" s="67"/>
    </row>
    <row r="6" spans="2:26" ht="4.5" customHeight="1">
      <c r="B6" s="39"/>
      <c r="R6" s="62"/>
      <c r="S6" s="62"/>
      <c r="T6" s="62"/>
      <c r="U6" s="62"/>
      <c r="V6" s="62"/>
      <c r="W6" s="62"/>
      <c r="X6" s="62"/>
      <c r="Y6" s="62"/>
      <c r="Z6" s="62"/>
    </row>
    <row r="7" spans="2:26" ht="12.75">
      <c r="B7" s="39" t="s">
        <v>3</v>
      </c>
      <c r="D7" s="145" t="s">
        <v>147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  <c r="R7" s="67"/>
      <c r="S7" s="62"/>
      <c r="T7" s="67">
        <v>7500</v>
      </c>
      <c r="U7" s="62"/>
      <c r="V7" s="67"/>
      <c r="W7" s="62"/>
      <c r="X7" s="67"/>
      <c r="Y7" s="62"/>
      <c r="Z7" s="67"/>
    </row>
    <row r="8" spans="2:26" ht="4.5" customHeight="1">
      <c r="B8" s="39"/>
      <c r="R8" s="62"/>
      <c r="S8" s="62"/>
      <c r="T8" s="62"/>
      <c r="U8" s="62"/>
      <c r="V8" s="62"/>
      <c r="W8" s="62"/>
      <c r="X8" s="62"/>
      <c r="Y8" s="62"/>
      <c r="Z8" s="62"/>
    </row>
    <row r="9" spans="2:26" ht="12.75">
      <c r="B9" s="39" t="s">
        <v>4</v>
      </c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  <c r="R9" s="67"/>
      <c r="S9" s="62"/>
      <c r="T9" s="67"/>
      <c r="U9" s="62"/>
      <c r="V9" s="67"/>
      <c r="W9" s="62"/>
      <c r="X9" s="67"/>
      <c r="Y9" s="62"/>
      <c r="Z9" s="67"/>
    </row>
    <row r="10" spans="2:26" ht="4.5" customHeight="1">
      <c r="B10" s="39"/>
      <c r="R10" s="62"/>
      <c r="S10" s="62"/>
      <c r="T10" s="62"/>
      <c r="U10" s="62"/>
      <c r="V10" s="62"/>
      <c r="W10" s="62"/>
      <c r="X10" s="62"/>
      <c r="Y10" s="62"/>
      <c r="Z10" s="62"/>
    </row>
    <row r="11" spans="2:26" ht="12.75">
      <c r="B11" s="39" t="s">
        <v>5</v>
      </c>
      <c r="D11" s="142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  <c r="R11" s="67"/>
      <c r="S11" s="62"/>
      <c r="T11" s="67"/>
      <c r="U11" s="62"/>
      <c r="V11" s="67"/>
      <c r="W11" s="62"/>
      <c r="X11" s="67"/>
      <c r="Y11" s="62"/>
      <c r="Z11" s="67"/>
    </row>
    <row r="12" spans="2:26" ht="4.5" customHeight="1">
      <c r="B12" s="39"/>
      <c r="R12" s="62"/>
      <c r="S12" s="62"/>
      <c r="T12" s="62"/>
      <c r="U12" s="62"/>
      <c r="V12" s="62"/>
      <c r="W12" s="62"/>
      <c r="X12" s="62"/>
      <c r="Y12" s="62"/>
      <c r="Z12" s="62"/>
    </row>
    <row r="13" spans="2:26" ht="12.75">
      <c r="B13" s="39" t="s">
        <v>6</v>
      </c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  <c r="R13" s="67"/>
      <c r="S13" s="62"/>
      <c r="T13" s="67"/>
      <c r="U13" s="62"/>
      <c r="V13" s="67"/>
      <c r="W13" s="62"/>
      <c r="X13" s="67"/>
      <c r="Y13" s="62"/>
      <c r="Z13" s="67"/>
    </row>
    <row r="14" spans="2:26" ht="4.5" customHeight="1">
      <c r="B14" s="39"/>
      <c r="R14" s="62"/>
      <c r="S14" s="62"/>
      <c r="T14" s="62"/>
      <c r="U14" s="62"/>
      <c r="V14" s="62"/>
      <c r="W14" s="62"/>
      <c r="X14" s="62"/>
      <c r="Y14" s="62"/>
      <c r="Z14" s="62"/>
    </row>
    <row r="15" spans="2:26" ht="12.75">
      <c r="B15" s="39" t="s">
        <v>7</v>
      </c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  <c r="R15" s="67"/>
      <c r="S15" s="62"/>
      <c r="T15" s="67"/>
      <c r="U15" s="62"/>
      <c r="V15" s="67"/>
      <c r="W15" s="62"/>
      <c r="X15" s="67"/>
      <c r="Y15" s="62"/>
      <c r="Z15" s="67"/>
    </row>
    <row r="16" spans="2:26" ht="4.5" customHeight="1">
      <c r="B16" s="39"/>
      <c r="R16" s="62"/>
      <c r="S16" s="62"/>
      <c r="T16" s="62"/>
      <c r="U16" s="62"/>
      <c r="V16" s="62"/>
      <c r="W16" s="62"/>
      <c r="X16" s="62"/>
      <c r="Y16" s="62"/>
      <c r="Z16" s="62"/>
    </row>
    <row r="17" spans="2:26" ht="12.75">
      <c r="B17" s="39" t="s">
        <v>8</v>
      </c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4"/>
      <c r="R17" s="67"/>
      <c r="S17" s="62"/>
      <c r="T17" s="67"/>
      <c r="U17" s="62"/>
      <c r="V17" s="67"/>
      <c r="W17" s="62"/>
      <c r="X17" s="67"/>
      <c r="Y17" s="62"/>
      <c r="Z17" s="67"/>
    </row>
    <row r="18" spans="2:26" ht="4.5" customHeight="1">
      <c r="B18" s="39"/>
      <c r="R18" s="62"/>
      <c r="S18" s="62"/>
      <c r="T18" s="62"/>
      <c r="U18" s="62"/>
      <c r="V18" s="62"/>
      <c r="W18" s="62"/>
      <c r="X18" s="62"/>
      <c r="Y18" s="62"/>
      <c r="Z18" s="62"/>
    </row>
    <row r="19" spans="2:26" ht="12.75">
      <c r="B19" s="39" t="s">
        <v>9</v>
      </c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4"/>
      <c r="R19" s="67"/>
      <c r="S19" s="62"/>
      <c r="T19" s="67"/>
      <c r="U19" s="62"/>
      <c r="V19" s="67"/>
      <c r="W19" s="62"/>
      <c r="X19" s="67"/>
      <c r="Y19" s="62"/>
      <c r="Z19" s="67"/>
    </row>
    <row r="20" spans="2:26" ht="4.5" customHeight="1">
      <c r="B20" s="39"/>
      <c r="R20" s="62"/>
      <c r="S20" s="62"/>
      <c r="T20" s="62"/>
      <c r="U20" s="62"/>
      <c r="V20" s="62"/>
      <c r="W20" s="62"/>
      <c r="X20" s="62"/>
      <c r="Y20" s="62"/>
      <c r="Z20" s="62"/>
    </row>
    <row r="21" spans="2:26" ht="12.75">
      <c r="B21" s="39" t="s">
        <v>10</v>
      </c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4"/>
      <c r="R21" s="67"/>
      <c r="S21" s="62"/>
      <c r="T21" s="67"/>
      <c r="U21" s="62"/>
      <c r="V21" s="67"/>
      <c r="W21" s="62"/>
      <c r="X21" s="67"/>
      <c r="Y21" s="62"/>
      <c r="Z21" s="67"/>
    </row>
    <row r="22" spans="2:26" ht="4.5" customHeight="1">
      <c r="B22" s="39"/>
      <c r="R22" s="62"/>
      <c r="S22" s="62"/>
      <c r="T22" s="62"/>
      <c r="U22" s="62"/>
      <c r="V22" s="62"/>
      <c r="W22" s="62"/>
      <c r="X22" s="62"/>
      <c r="Y22" s="62"/>
      <c r="Z22" s="62"/>
    </row>
    <row r="23" spans="2:26" ht="12.75">
      <c r="B23" s="39" t="s">
        <v>11</v>
      </c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4"/>
      <c r="R23" s="67"/>
      <c r="S23" s="62"/>
      <c r="T23" s="67"/>
      <c r="U23" s="62"/>
      <c r="V23" s="67"/>
      <c r="W23" s="62"/>
      <c r="X23" s="67"/>
      <c r="Y23" s="62"/>
      <c r="Z23" s="67"/>
    </row>
    <row r="24" spans="2:26" ht="4.5" customHeight="1">
      <c r="B24" s="39"/>
      <c r="R24" s="62"/>
      <c r="S24" s="62"/>
      <c r="T24" s="62"/>
      <c r="U24" s="62"/>
      <c r="V24" s="62"/>
      <c r="W24" s="62"/>
      <c r="X24" s="62"/>
      <c r="Y24" s="62"/>
      <c r="Z24" s="62"/>
    </row>
    <row r="25" spans="2:26" ht="12.75">
      <c r="B25" s="39" t="s">
        <v>12</v>
      </c>
      <c r="D25" s="142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/>
      <c r="R25" s="67"/>
      <c r="S25" s="62"/>
      <c r="T25" s="67"/>
      <c r="U25" s="62"/>
      <c r="V25" s="67"/>
      <c r="W25" s="62"/>
      <c r="X25" s="67"/>
      <c r="Y25" s="62"/>
      <c r="Z25" s="67"/>
    </row>
    <row r="26" spans="2:26" ht="4.5" customHeight="1">
      <c r="B26" s="39"/>
      <c r="R26" s="62"/>
      <c r="S26" s="62"/>
      <c r="T26" s="62"/>
      <c r="U26" s="62"/>
      <c r="V26" s="62"/>
      <c r="W26" s="62"/>
      <c r="X26" s="62"/>
      <c r="Y26" s="62"/>
      <c r="Z26" s="62"/>
    </row>
    <row r="27" spans="2:26" ht="12.75">
      <c r="B27" s="39" t="s">
        <v>13</v>
      </c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/>
      <c r="R27" s="67"/>
      <c r="S27" s="62"/>
      <c r="T27" s="67"/>
      <c r="U27" s="62"/>
      <c r="V27" s="67"/>
      <c r="W27" s="62"/>
      <c r="X27" s="67"/>
      <c r="Y27" s="62"/>
      <c r="Z27" s="67"/>
    </row>
    <row r="28" spans="2:26" ht="4.5" customHeight="1">
      <c r="B28" s="39"/>
      <c r="R28" s="62"/>
      <c r="S28" s="62"/>
      <c r="T28" s="62"/>
      <c r="U28" s="62"/>
      <c r="V28" s="62"/>
      <c r="W28" s="62"/>
      <c r="X28" s="62"/>
      <c r="Y28" s="62"/>
      <c r="Z28" s="62"/>
    </row>
    <row r="29" spans="2:26" ht="12.75">
      <c r="B29" s="39" t="s">
        <v>47</v>
      </c>
      <c r="D29" s="142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4"/>
      <c r="R29" s="67"/>
      <c r="S29" s="62"/>
      <c r="T29" s="67"/>
      <c r="U29" s="62"/>
      <c r="V29" s="67"/>
      <c r="W29" s="62"/>
      <c r="X29" s="67"/>
      <c r="Y29" s="62"/>
      <c r="Z29" s="67"/>
    </row>
    <row r="30" spans="2:26" ht="4.5" customHeight="1">
      <c r="B30" s="39"/>
      <c r="R30" s="62"/>
      <c r="S30" s="62"/>
      <c r="T30" s="62"/>
      <c r="U30" s="62"/>
      <c r="V30" s="62"/>
      <c r="W30" s="62"/>
      <c r="X30" s="62"/>
      <c r="Y30" s="62"/>
      <c r="Z30" s="62"/>
    </row>
    <row r="31" spans="2:26" ht="12.75">
      <c r="B31" s="39" t="s">
        <v>48</v>
      </c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4"/>
      <c r="R31" s="67"/>
      <c r="S31" s="62"/>
      <c r="T31" s="67"/>
      <c r="U31" s="62"/>
      <c r="V31" s="67"/>
      <c r="W31" s="62"/>
      <c r="X31" s="67"/>
      <c r="Y31" s="62"/>
      <c r="Z31" s="67"/>
    </row>
    <row r="32" spans="2:26" ht="4.5" customHeight="1">
      <c r="B32" s="39"/>
      <c r="R32" s="62"/>
      <c r="S32" s="62"/>
      <c r="T32" s="62"/>
      <c r="U32" s="62"/>
      <c r="V32" s="62"/>
      <c r="W32" s="62"/>
      <c r="X32" s="62"/>
      <c r="Y32" s="62"/>
      <c r="Z32" s="62"/>
    </row>
    <row r="33" spans="2:26" ht="12.75">
      <c r="B33" s="39" t="s">
        <v>49</v>
      </c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4"/>
      <c r="R33" s="67"/>
      <c r="S33" s="62"/>
      <c r="T33" s="67"/>
      <c r="U33" s="62"/>
      <c r="V33" s="67"/>
      <c r="W33" s="62"/>
      <c r="X33" s="67"/>
      <c r="Y33" s="62"/>
      <c r="Z33" s="67"/>
    </row>
    <row r="34" spans="18:26" ht="4.5" customHeight="1">
      <c r="R34" s="62"/>
      <c r="S34" s="62"/>
      <c r="T34" s="62"/>
      <c r="U34" s="62"/>
      <c r="V34" s="62"/>
      <c r="W34" s="62"/>
      <c r="X34" s="62"/>
      <c r="Y34" s="62"/>
      <c r="Z34" s="62"/>
    </row>
    <row r="35" spans="16:26" ht="15" customHeight="1">
      <c r="P35" s="2" t="s">
        <v>55</v>
      </c>
      <c r="R35" s="61">
        <f>SUM(R5:R33)</f>
        <v>10000</v>
      </c>
      <c r="S35" s="62"/>
      <c r="T35" s="61">
        <f>SUM(T5:T33)</f>
        <v>7500</v>
      </c>
      <c r="U35" s="62"/>
      <c r="V35" s="61">
        <f>SUM(V5:V33)</f>
        <v>0</v>
      </c>
      <c r="W35" s="62"/>
      <c r="X35" s="61">
        <f>SUM(X5:X33)</f>
        <v>0</v>
      </c>
      <c r="Y35" s="62"/>
      <c r="Z35" s="61">
        <f>SUM(Z5:Z33)</f>
        <v>0</v>
      </c>
    </row>
    <row r="37" spans="4:26" ht="12.75">
      <c r="D37" s="5" t="s">
        <v>56</v>
      </c>
      <c r="R37" s="37" t="s">
        <v>50</v>
      </c>
      <c r="S37" s="37"/>
      <c r="T37" s="37" t="s">
        <v>51</v>
      </c>
      <c r="U37" s="37"/>
      <c r="V37" s="37" t="s">
        <v>52</v>
      </c>
      <c r="W37" s="37"/>
      <c r="X37" s="37" t="s">
        <v>53</v>
      </c>
      <c r="Y37" s="37"/>
      <c r="Z37" s="37" t="s">
        <v>54</v>
      </c>
    </row>
    <row r="39" spans="2:26" ht="12.75">
      <c r="B39" s="38" t="s">
        <v>2</v>
      </c>
      <c r="C39" s="5"/>
      <c r="D39" s="5" t="s">
        <v>57</v>
      </c>
      <c r="R39" s="67">
        <v>3000</v>
      </c>
      <c r="S39" s="62"/>
      <c r="T39" s="67">
        <v>3500</v>
      </c>
      <c r="U39" s="62"/>
      <c r="V39" s="67">
        <v>3000</v>
      </c>
      <c r="W39" s="62"/>
      <c r="X39" s="67">
        <v>3000</v>
      </c>
      <c r="Y39" s="62"/>
      <c r="Z39" s="67">
        <v>3000</v>
      </c>
    </row>
    <row r="40" spans="2:26" ht="4.5" customHeight="1">
      <c r="B40" s="38"/>
      <c r="C40" s="5"/>
      <c r="D40" s="5"/>
      <c r="R40" s="62"/>
      <c r="S40" s="62"/>
      <c r="T40" s="62"/>
      <c r="U40" s="62"/>
      <c r="V40" s="62"/>
      <c r="W40" s="62"/>
      <c r="X40" s="62"/>
      <c r="Y40" s="62"/>
      <c r="Z40" s="62"/>
    </row>
    <row r="41" spans="2:26" ht="12.75">
      <c r="B41" s="38" t="s">
        <v>3</v>
      </c>
      <c r="C41" s="5"/>
      <c r="D41" s="5" t="s">
        <v>58</v>
      </c>
      <c r="R41" s="67"/>
      <c r="S41" s="62"/>
      <c r="T41" s="67">
        <v>4000</v>
      </c>
      <c r="U41" s="62"/>
      <c r="V41" s="67">
        <v>5000</v>
      </c>
      <c r="W41" s="62"/>
      <c r="X41" s="67">
        <v>7500</v>
      </c>
      <c r="Y41" s="62"/>
      <c r="Z41" s="67">
        <v>9000</v>
      </c>
    </row>
    <row r="42" spans="18:26" ht="4.5" customHeight="1">
      <c r="R42" s="62"/>
      <c r="S42" s="62"/>
      <c r="T42" s="62"/>
      <c r="U42" s="62"/>
      <c r="V42" s="62"/>
      <c r="W42" s="62"/>
      <c r="X42" s="62"/>
      <c r="Y42" s="62"/>
      <c r="Z42" s="62"/>
    </row>
    <row r="43" spans="16:26" ht="15" customHeight="1">
      <c r="P43" s="2" t="s">
        <v>55</v>
      </c>
      <c r="R43" s="61">
        <f>SUM(R39:R41)</f>
        <v>3000</v>
      </c>
      <c r="S43" s="62"/>
      <c r="T43" s="61">
        <f>SUM(T39:T41)</f>
        <v>7500</v>
      </c>
      <c r="U43" s="62"/>
      <c r="V43" s="61">
        <f>SUM(V39:V41)</f>
        <v>8000</v>
      </c>
      <c r="W43" s="62"/>
      <c r="X43" s="61">
        <f>SUM(X39:X41)</f>
        <v>10500</v>
      </c>
      <c r="Y43" s="62"/>
      <c r="Z43" s="61">
        <f>SUM(Z39:Z41)</f>
        <v>12000</v>
      </c>
    </row>
    <row r="45" spans="4:26" ht="12.75">
      <c r="D45" s="5" t="s">
        <v>59</v>
      </c>
      <c r="R45" s="37" t="s">
        <v>50</v>
      </c>
      <c r="S45" s="37"/>
      <c r="T45" s="37" t="s">
        <v>51</v>
      </c>
      <c r="U45" s="37"/>
      <c r="V45" s="37" t="s">
        <v>52</v>
      </c>
      <c r="W45" s="37"/>
      <c r="X45" s="37" t="s">
        <v>53</v>
      </c>
      <c r="Y45" s="37"/>
      <c r="Z45" s="37" t="s">
        <v>54</v>
      </c>
    </row>
    <row r="47" spans="2:26" ht="12.75">
      <c r="B47" s="38" t="s">
        <v>2</v>
      </c>
      <c r="D47" t="s">
        <v>60</v>
      </c>
      <c r="R47" s="67"/>
      <c r="S47" s="62"/>
      <c r="T47" s="67"/>
      <c r="U47" s="62"/>
      <c r="V47" s="67"/>
      <c r="W47" s="62"/>
      <c r="X47" s="67"/>
      <c r="Y47" s="62"/>
      <c r="Z47" s="67"/>
    </row>
    <row r="48" spans="2:26" ht="4.5" customHeight="1">
      <c r="B48" s="38"/>
      <c r="R48" s="62"/>
      <c r="S48" s="62"/>
      <c r="T48" s="62"/>
      <c r="U48" s="62"/>
      <c r="V48" s="62"/>
      <c r="W48" s="62"/>
      <c r="X48" s="62"/>
      <c r="Y48" s="62"/>
      <c r="Z48" s="62"/>
    </row>
    <row r="49" spans="2:26" ht="12.75">
      <c r="B49" s="38" t="s">
        <v>3</v>
      </c>
      <c r="D49" t="s">
        <v>61</v>
      </c>
      <c r="R49" s="67"/>
      <c r="S49" s="62"/>
      <c r="T49" s="67"/>
      <c r="U49" s="62"/>
      <c r="V49" s="67"/>
      <c r="W49" s="62"/>
      <c r="X49" s="67"/>
      <c r="Y49" s="62"/>
      <c r="Z49" s="67"/>
    </row>
    <row r="50" spans="2:26" ht="4.5" customHeight="1">
      <c r="B50" s="38"/>
      <c r="R50" s="62"/>
      <c r="S50" s="62"/>
      <c r="T50" s="62"/>
      <c r="U50" s="62"/>
      <c r="V50" s="62"/>
      <c r="W50" s="62"/>
      <c r="X50" s="62"/>
      <c r="Y50" s="62"/>
      <c r="Z50" s="62"/>
    </row>
    <row r="51" spans="2:26" ht="12.75">
      <c r="B51" s="38" t="s">
        <v>4</v>
      </c>
      <c r="D51" t="s">
        <v>62</v>
      </c>
      <c r="R51" s="67"/>
      <c r="S51" s="62"/>
      <c r="T51" s="67"/>
      <c r="U51" s="62"/>
      <c r="V51" s="67"/>
      <c r="W51" s="62"/>
      <c r="X51" s="67"/>
      <c r="Y51" s="62"/>
      <c r="Z51" s="67"/>
    </row>
    <row r="52" spans="2:26" ht="4.5" customHeight="1">
      <c r="B52" s="38"/>
      <c r="R52" s="62"/>
      <c r="S52" s="62"/>
      <c r="T52" s="62"/>
      <c r="U52" s="62"/>
      <c r="V52" s="62"/>
      <c r="W52" s="62"/>
      <c r="X52" s="62"/>
      <c r="Y52" s="62"/>
      <c r="Z52" s="62"/>
    </row>
    <row r="53" spans="2:26" ht="12.75">
      <c r="B53" s="38" t="s">
        <v>5</v>
      </c>
      <c r="D53" t="s">
        <v>63</v>
      </c>
      <c r="R53" s="67"/>
      <c r="S53" s="62"/>
      <c r="T53" s="67"/>
      <c r="U53" s="62"/>
      <c r="V53" s="67"/>
      <c r="W53" s="62"/>
      <c r="X53" s="67"/>
      <c r="Y53" s="62"/>
      <c r="Z53" s="67"/>
    </row>
    <row r="54" spans="2:26" ht="4.5" customHeight="1">
      <c r="B54" s="38"/>
      <c r="R54" s="62"/>
      <c r="S54" s="62"/>
      <c r="T54" s="62"/>
      <c r="U54" s="62"/>
      <c r="V54" s="62"/>
      <c r="W54" s="62"/>
      <c r="X54" s="62"/>
      <c r="Y54" s="62"/>
      <c r="Z54" s="62"/>
    </row>
    <row r="55" spans="2:26" ht="12.75">
      <c r="B55" s="38" t="s">
        <v>6</v>
      </c>
      <c r="D55" t="s">
        <v>64</v>
      </c>
      <c r="R55" s="67"/>
      <c r="S55" s="62"/>
      <c r="T55" s="67"/>
      <c r="U55" s="62"/>
      <c r="V55" s="67"/>
      <c r="W55" s="62"/>
      <c r="X55" s="67"/>
      <c r="Y55" s="62"/>
      <c r="Z55" s="67"/>
    </row>
    <row r="56" spans="2:26" ht="4.5" customHeight="1">
      <c r="B56" s="8"/>
      <c r="R56" s="62"/>
      <c r="S56" s="62"/>
      <c r="T56" s="62"/>
      <c r="U56" s="62"/>
      <c r="V56" s="62"/>
      <c r="W56" s="62"/>
      <c r="X56" s="62"/>
      <c r="Y56" s="62"/>
      <c r="Z56" s="62"/>
    </row>
    <row r="57" spans="2:26" ht="12.75">
      <c r="B57" s="40"/>
      <c r="D57" s="41" t="s">
        <v>65</v>
      </c>
      <c r="P57" s="2" t="s">
        <v>55</v>
      </c>
      <c r="R57" s="61">
        <f>SUM(R47:R55)</f>
        <v>0</v>
      </c>
      <c r="S57" s="62"/>
      <c r="T57" s="61">
        <f>SUM(T47:T55)</f>
        <v>0</v>
      </c>
      <c r="U57" s="62"/>
      <c r="V57" s="61">
        <f>SUM(V47:V55)</f>
        <v>0</v>
      </c>
      <c r="W57" s="62"/>
      <c r="X57" s="61">
        <f>SUM(X47:X55)</f>
        <v>0</v>
      </c>
      <c r="Y57" s="62"/>
      <c r="Z57" s="61">
        <f>SUM(Z47:Z55)</f>
        <v>0</v>
      </c>
    </row>
    <row r="58" ht="4.5" customHeight="1">
      <c r="B58" s="8"/>
    </row>
    <row r="59" ht="45.75" customHeight="1">
      <c r="B59" s="8"/>
    </row>
    <row r="60" ht="12.75">
      <c r="B60" s="8"/>
    </row>
    <row r="61" spans="4:26" ht="21" customHeight="1">
      <c r="D61" s="35" t="s">
        <v>66</v>
      </c>
      <c r="R61" s="36" t="s">
        <v>50</v>
      </c>
      <c r="S61" s="36"/>
      <c r="T61" s="36" t="s">
        <v>51</v>
      </c>
      <c r="U61" s="36"/>
      <c r="V61" s="36" t="s">
        <v>52</v>
      </c>
      <c r="W61" s="36"/>
      <c r="X61" s="36" t="s">
        <v>53</v>
      </c>
      <c r="Y61" s="36"/>
      <c r="Z61" s="36" t="s">
        <v>54</v>
      </c>
    </row>
    <row r="62" ht="4.5" customHeight="1"/>
    <row r="63" spans="2:26" ht="12.75">
      <c r="B63" s="38" t="s">
        <v>2</v>
      </c>
      <c r="D63" t="s">
        <v>67</v>
      </c>
      <c r="R63" s="67">
        <v>25000</v>
      </c>
      <c r="S63" s="62"/>
      <c r="T63" s="67">
        <v>25000</v>
      </c>
      <c r="U63" s="62"/>
      <c r="V63" s="67">
        <v>20000</v>
      </c>
      <c r="W63" s="62"/>
      <c r="X63" s="67">
        <v>17000</v>
      </c>
      <c r="Y63" s="62"/>
      <c r="Z63" s="67">
        <v>15000</v>
      </c>
    </row>
    <row r="64" spans="2:26" ht="4.5" customHeight="1">
      <c r="B64" s="38"/>
      <c r="R64" s="62"/>
      <c r="S64" s="62"/>
      <c r="T64" s="62"/>
      <c r="U64" s="62"/>
      <c r="V64" s="62"/>
      <c r="W64" s="62"/>
      <c r="X64" s="62"/>
      <c r="Y64" s="62"/>
      <c r="Z64" s="62"/>
    </row>
    <row r="65" spans="2:26" ht="12.75">
      <c r="B65" s="38" t="s">
        <v>3</v>
      </c>
      <c r="D65" t="s">
        <v>68</v>
      </c>
      <c r="R65" s="67">
        <v>3000</v>
      </c>
      <c r="S65" s="62"/>
      <c r="T65" s="67">
        <v>3000</v>
      </c>
      <c r="U65" s="62"/>
      <c r="V65" s="67">
        <v>3000</v>
      </c>
      <c r="W65" s="62"/>
      <c r="X65" s="67">
        <v>3000</v>
      </c>
      <c r="Y65" s="62"/>
      <c r="Z65" s="67">
        <v>3000</v>
      </c>
    </row>
    <row r="66" spans="2:26" ht="4.5" customHeight="1">
      <c r="B66" s="38"/>
      <c r="R66" s="62"/>
      <c r="S66" s="62"/>
      <c r="T66" s="62"/>
      <c r="U66" s="62"/>
      <c r="V66" s="62"/>
      <c r="W66" s="62"/>
      <c r="X66" s="62"/>
      <c r="Y66" s="62"/>
      <c r="Z66" s="62"/>
    </row>
    <row r="67" spans="2:26" ht="12.75">
      <c r="B67" s="38" t="s">
        <v>4</v>
      </c>
      <c r="D67" t="s">
        <v>69</v>
      </c>
      <c r="R67" s="67"/>
      <c r="S67" s="62"/>
      <c r="T67" s="67"/>
      <c r="U67" s="62"/>
      <c r="V67" s="67"/>
      <c r="W67" s="62"/>
      <c r="X67" s="67"/>
      <c r="Y67" s="62"/>
      <c r="Z67" s="67"/>
    </row>
    <row r="68" spans="2:26" ht="4.5" customHeight="1">
      <c r="B68" s="38"/>
      <c r="R68" s="62"/>
      <c r="S68" s="62"/>
      <c r="T68" s="62"/>
      <c r="U68" s="62"/>
      <c r="V68" s="62"/>
      <c r="W68" s="62"/>
      <c r="X68" s="62"/>
      <c r="Y68" s="62"/>
      <c r="Z68" s="62"/>
    </row>
    <row r="69" spans="2:26" ht="12.75">
      <c r="B69" s="38" t="s">
        <v>5</v>
      </c>
      <c r="D69" t="s">
        <v>70</v>
      </c>
      <c r="R69" s="67"/>
      <c r="S69" s="62"/>
      <c r="T69" s="67"/>
      <c r="U69" s="62"/>
      <c r="V69" s="67"/>
      <c r="W69" s="62"/>
      <c r="X69" s="67"/>
      <c r="Y69" s="62"/>
      <c r="Z69" s="67"/>
    </row>
    <row r="70" spans="2:26" ht="4.5" customHeight="1" thickBot="1">
      <c r="B70" s="38"/>
      <c r="R70" s="62"/>
      <c r="S70" s="62"/>
      <c r="T70" s="62"/>
      <c r="U70" s="62"/>
      <c r="V70" s="62"/>
      <c r="W70" s="62"/>
      <c r="X70" s="62"/>
      <c r="Y70" s="62"/>
      <c r="Z70" s="62"/>
    </row>
    <row r="71" spans="2:27" ht="4.5" customHeight="1">
      <c r="B71" s="47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78"/>
      <c r="S71" s="78"/>
      <c r="T71" s="78"/>
      <c r="U71" s="78"/>
      <c r="V71" s="78"/>
      <c r="W71" s="78"/>
      <c r="X71" s="78"/>
      <c r="Y71" s="78"/>
      <c r="Z71" s="78"/>
      <c r="AA71" s="43"/>
    </row>
    <row r="72" spans="2:27" ht="12.75" customHeight="1">
      <c r="B72" s="48" t="s">
        <v>6</v>
      </c>
      <c r="C72" s="10"/>
      <c r="D72" s="10" t="s">
        <v>71</v>
      </c>
      <c r="E72" s="10"/>
      <c r="F72" s="10"/>
      <c r="G72" s="10"/>
      <c r="H72" s="10"/>
      <c r="I72" s="10"/>
      <c r="J72" s="10"/>
      <c r="K72" s="10">
        <v>1</v>
      </c>
      <c r="L72" s="10"/>
      <c r="M72" s="128" t="s">
        <v>148</v>
      </c>
      <c r="N72" s="126"/>
      <c r="O72" s="126"/>
      <c r="P72" s="127"/>
      <c r="Q72" s="10"/>
      <c r="R72" s="67">
        <v>17000</v>
      </c>
      <c r="S72" s="79"/>
      <c r="T72" s="67">
        <v>20000</v>
      </c>
      <c r="U72" s="79"/>
      <c r="V72" s="67">
        <v>20000</v>
      </c>
      <c r="W72" s="79"/>
      <c r="X72" s="67">
        <v>20000</v>
      </c>
      <c r="Y72" s="79"/>
      <c r="Z72" s="67">
        <v>20000</v>
      </c>
      <c r="AA72" s="87">
        <f>R72+T72+V72+X72+Z72</f>
        <v>97000</v>
      </c>
    </row>
    <row r="73" spans="2:27" ht="4.5" customHeight="1">
      <c r="B73" s="4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80">
        <f>IF(R72&gt;25000,25000,R72)</f>
        <v>17000</v>
      </c>
      <c r="S73" s="80"/>
      <c r="T73" s="80">
        <f>IF(T72&gt;25000-R73,25000-R73,T72)</f>
        <v>8000</v>
      </c>
      <c r="U73" s="80"/>
      <c r="V73" s="80">
        <f>IF(V72&gt;25000-T73-R73,25000-T73-R73,V72)</f>
        <v>0</v>
      </c>
      <c r="W73" s="80"/>
      <c r="X73" s="80">
        <f>IF(X72&gt;25000-V73-T73-R73,25000-V73-T73-R73,X72)</f>
        <v>0</v>
      </c>
      <c r="Y73" s="80"/>
      <c r="Z73" s="80">
        <f>IF(Z72&gt;25000-X73-V73-T73-R73,25000-X73-V73-T73-R73,Z72)</f>
        <v>0</v>
      </c>
      <c r="AA73" s="44"/>
    </row>
    <row r="74" spans="2:27" ht="12.75">
      <c r="B74" s="48"/>
      <c r="C74" s="10"/>
      <c r="D74" s="10"/>
      <c r="E74" s="10"/>
      <c r="F74" s="10"/>
      <c r="G74" s="10"/>
      <c r="H74" s="10"/>
      <c r="I74" s="10"/>
      <c r="J74" s="10"/>
      <c r="K74" s="10">
        <v>2</v>
      </c>
      <c r="L74" s="10"/>
      <c r="M74" s="128" t="s">
        <v>149</v>
      </c>
      <c r="N74" s="126"/>
      <c r="O74" s="126"/>
      <c r="P74" s="127"/>
      <c r="Q74" s="10"/>
      <c r="R74" s="67">
        <v>27000</v>
      </c>
      <c r="S74" s="79"/>
      <c r="T74" s="67">
        <v>27000</v>
      </c>
      <c r="U74" s="79"/>
      <c r="V74" s="67">
        <v>27000</v>
      </c>
      <c r="W74" s="79"/>
      <c r="X74" s="67">
        <v>27000</v>
      </c>
      <c r="Y74" s="79"/>
      <c r="Z74" s="67">
        <v>27000</v>
      </c>
      <c r="AA74" s="87">
        <f>R74+T74+V74+X74+Z74</f>
        <v>135000</v>
      </c>
    </row>
    <row r="75" spans="2:27" ht="4.5" customHeight="1">
      <c r="B75" s="4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80">
        <f>IF(R74&gt;25000,25000,R74)</f>
        <v>25000</v>
      </c>
      <c r="S75" s="80"/>
      <c r="T75" s="80">
        <f>IF(T74&gt;25000-R75,25000-R75,T74)</f>
        <v>0</v>
      </c>
      <c r="U75" s="80"/>
      <c r="V75" s="80">
        <f>IF(V74&gt;25000-T75-R75,25000-T75-R75,V74)</f>
        <v>0</v>
      </c>
      <c r="W75" s="80"/>
      <c r="X75" s="80">
        <f>IF(X74&gt;25000-V75-T75-R75,25000-V75-T75-R75,X74)</f>
        <v>0</v>
      </c>
      <c r="Y75" s="80"/>
      <c r="Z75" s="80">
        <f>IF(Z74&gt;25000-X75-V75-T75-R75,25000-X75-V75-T75-R75,Z74)</f>
        <v>0</v>
      </c>
      <c r="AA75" s="44"/>
    </row>
    <row r="76" spans="2:27" ht="12.75">
      <c r="B76" s="48"/>
      <c r="C76" s="10"/>
      <c r="D76" s="10"/>
      <c r="E76" s="10"/>
      <c r="F76" s="10"/>
      <c r="G76" s="10"/>
      <c r="H76" s="10"/>
      <c r="I76" s="10"/>
      <c r="J76" s="10"/>
      <c r="K76" s="10">
        <v>3</v>
      </c>
      <c r="L76" s="10"/>
      <c r="M76" s="125"/>
      <c r="N76" s="126"/>
      <c r="O76" s="126"/>
      <c r="P76" s="127"/>
      <c r="Q76" s="10"/>
      <c r="R76" s="67"/>
      <c r="S76" s="79"/>
      <c r="T76" s="67"/>
      <c r="U76" s="79"/>
      <c r="V76" s="67"/>
      <c r="W76" s="79"/>
      <c r="X76" s="67"/>
      <c r="Y76" s="79"/>
      <c r="Z76" s="67"/>
      <c r="AA76" s="87">
        <f>R76+T76+V76+X76+Z76</f>
        <v>0</v>
      </c>
    </row>
    <row r="77" spans="2:27" ht="4.5" customHeight="1">
      <c r="B77" s="4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80">
        <f>IF(R76&gt;25000,25000,R76)</f>
        <v>0</v>
      </c>
      <c r="S77" s="80"/>
      <c r="T77" s="80">
        <f>IF(T76&gt;25000-R77,25000-R77,T76)</f>
        <v>0</v>
      </c>
      <c r="U77" s="80"/>
      <c r="V77" s="80">
        <f>IF(V76&gt;25000-T77-R77,25000-T77-R77,V76)</f>
        <v>0</v>
      </c>
      <c r="W77" s="80"/>
      <c r="X77" s="80">
        <f>IF(X76&gt;25000-V77-T77-R77,25000-V77-T77-R77,X76)</f>
        <v>0</v>
      </c>
      <c r="Y77" s="80"/>
      <c r="Z77" s="80">
        <f>IF(Z76&gt;25000-X77-V77-T77-R77,25000-X77-V77-T77-R77,Z76)</f>
        <v>0</v>
      </c>
      <c r="AA77" s="44"/>
    </row>
    <row r="78" spans="2:27" ht="12.75">
      <c r="B78" s="48"/>
      <c r="C78" s="10"/>
      <c r="D78" s="10"/>
      <c r="E78" s="10"/>
      <c r="F78" s="10"/>
      <c r="G78" s="10"/>
      <c r="H78" s="10"/>
      <c r="I78" s="10"/>
      <c r="J78" s="10"/>
      <c r="K78" s="10">
        <v>4</v>
      </c>
      <c r="L78" s="10"/>
      <c r="M78" s="125"/>
      <c r="N78" s="126"/>
      <c r="O78" s="126"/>
      <c r="P78" s="127"/>
      <c r="Q78" s="10"/>
      <c r="R78" s="67"/>
      <c r="S78" s="79"/>
      <c r="T78" s="67"/>
      <c r="U78" s="79"/>
      <c r="V78" s="67"/>
      <c r="W78" s="79"/>
      <c r="X78" s="67"/>
      <c r="Y78" s="79"/>
      <c r="Z78" s="67"/>
      <c r="AA78" s="87">
        <f>R78+T78+V78+X78+Z78</f>
        <v>0</v>
      </c>
    </row>
    <row r="79" spans="2:27" ht="4.5" customHeight="1">
      <c r="B79" s="4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80">
        <f>IF(R78&gt;25000,25000,R78)</f>
        <v>0</v>
      </c>
      <c r="S79" s="80"/>
      <c r="T79" s="80">
        <f>IF(T78&gt;25000-R79,25000-R79,T78)</f>
        <v>0</v>
      </c>
      <c r="U79" s="80"/>
      <c r="V79" s="80">
        <f>IF(V78&gt;25000-T79-R79,25000-T79-R79,V78)</f>
        <v>0</v>
      </c>
      <c r="W79" s="80"/>
      <c r="X79" s="80">
        <f>IF(X78&gt;25000-V79-T79-R79,25000-V79-T79-R79,X78)</f>
        <v>0</v>
      </c>
      <c r="Y79" s="80"/>
      <c r="Z79" s="80">
        <f>IF(Z78&gt;25000-X79-V79-T79-R79,25000-X79-V79-T79-R79,Z78)</f>
        <v>0</v>
      </c>
      <c r="AA79" s="44"/>
    </row>
    <row r="80" spans="2:27" ht="12.75">
      <c r="B80" s="48"/>
      <c r="C80" s="10"/>
      <c r="D80" s="10"/>
      <c r="E80" s="10"/>
      <c r="F80" s="10"/>
      <c r="G80" s="10"/>
      <c r="H80" s="10"/>
      <c r="I80" s="10"/>
      <c r="J80" s="10"/>
      <c r="K80" s="10">
        <v>5</v>
      </c>
      <c r="L80" s="10"/>
      <c r="M80" s="125"/>
      <c r="N80" s="126"/>
      <c r="O80" s="126"/>
      <c r="P80" s="127"/>
      <c r="Q80" s="10"/>
      <c r="R80" s="67"/>
      <c r="S80" s="79"/>
      <c r="T80" s="67"/>
      <c r="U80" s="79"/>
      <c r="V80" s="67"/>
      <c r="W80" s="79"/>
      <c r="X80" s="67"/>
      <c r="Y80" s="79"/>
      <c r="Z80" s="67"/>
      <c r="AA80" s="87">
        <f>R80+T80+V80+X80+Z80</f>
        <v>0</v>
      </c>
    </row>
    <row r="81" spans="2:27" ht="4.5" customHeight="1">
      <c r="B81" s="4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80">
        <f>IF(R80&gt;25000,25000,R80)</f>
        <v>0</v>
      </c>
      <c r="S81" s="80"/>
      <c r="T81" s="80">
        <f>IF(T80&gt;25000-R81,25000-R81,T80)</f>
        <v>0</v>
      </c>
      <c r="U81" s="80"/>
      <c r="V81" s="80">
        <f>IF(V80&gt;25000-T81-R81,25000-T81-R81,V80)</f>
        <v>0</v>
      </c>
      <c r="W81" s="80"/>
      <c r="X81" s="80">
        <f>IF(X80&gt;25000-V81-T81-R81,25000-V81-T81-R81,X80)</f>
        <v>0</v>
      </c>
      <c r="Y81" s="80"/>
      <c r="Z81" s="80">
        <f>IF(Z80&gt;25000-X81-V81-T81-R81,25000-X81-V81-T81-R81,Z80)</f>
        <v>0</v>
      </c>
      <c r="AA81" s="44"/>
    </row>
    <row r="82" spans="2:27" ht="12.75">
      <c r="B82" s="48"/>
      <c r="C82" s="10"/>
      <c r="D82" s="10"/>
      <c r="E82" s="10"/>
      <c r="F82" s="10"/>
      <c r="G82" s="10"/>
      <c r="H82" s="10"/>
      <c r="I82" s="10"/>
      <c r="J82" s="10"/>
      <c r="K82" s="10">
        <v>6</v>
      </c>
      <c r="L82" s="10"/>
      <c r="M82" s="125"/>
      <c r="N82" s="126"/>
      <c r="O82" s="126"/>
      <c r="P82" s="127"/>
      <c r="Q82" s="10"/>
      <c r="R82" s="67"/>
      <c r="S82" s="79"/>
      <c r="T82" s="67"/>
      <c r="U82" s="79"/>
      <c r="V82" s="67"/>
      <c r="W82" s="79"/>
      <c r="X82" s="67"/>
      <c r="Y82" s="79"/>
      <c r="Z82" s="67"/>
      <c r="AA82" s="87">
        <f>R82+T82+V82+X82+Z82</f>
        <v>0</v>
      </c>
    </row>
    <row r="83" spans="2:27" ht="4.5" customHeight="1">
      <c r="B83" s="4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80">
        <f>IF(R82&gt;25000,25000,R82)</f>
        <v>0</v>
      </c>
      <c r="S83" s="80"/>
      <c r="T83" s="80">
        <f>IF(T82&gt;25000-R83,25000-R83,T82)</f>
        <v>0</v>
      </c>
      <c r="U83" s="80"/>
      <c r="V83" s="80">
        <f>IF(V82&gt;25000-T83-R83,25000-T83-R83,V82)</f>
        <v>0</v>
      </c>
      <c r="W83" s="80"/>
      <c r="X83" s="80">
        <f>IF(X82&gt;25000-V83-T83-R83,25000-V83-T83-R83,X82)</f>
        <v>0</v>
      </c>
      <c r="Y83" s="80"/>
      <c r="Z83" s="80">
        <f>IF(Z82&gt;25000-X83-V83-T83-R83,25000-X83-V83-T83-R83,Z82)</f>
        <v>0</v>
      </c>
      <c r="AA83" s="44"/>
    </row>
    <row r="84" spans="2:27" ht="12.75">
      <c r="B84" s="48"/>
      <c r="C84" s="10"/>
      <c r="D84" s="10"/>
      <c r="E84" s="10"/>
      <c r="F84" s="10"/>
      <c r="G84" s="10"/>
      <c r="H84" s="10"/>
      <c r="I84" s="10"/>
      <c r="J84" s="10"/>
      <c r="K84" s="10">
        <v>7</v>
      </c>
      <c r="L84" s="10"/>
      <c r="M84" s="125"/>
      <c r="N84" s="126"/>
      <c r="O84" s="126"/>
      <c r="P84" s="127"/>
      <c r="Q84" s="10"/>
      <c r="R84" s="67"/>
      <c r="S84" s="79"/>
      <c r="T84" s="67"/>
      <c r="U84" s="79"/>
      <c r="V84" s="67"/>
      <c r="W84" s="79"/>
      <c r="X84" s="67"/>
      <c r="Y84" s="79"/>
      <c r="Z84" s="67"/>
      <c r="AA84" s="87">
        <f>R84+T84+V84+X84+Z84</f>
        <v>0</v>
      </c>
    </row>
    <row r="85" spans="2:27" ht="4.5" customHeight="1" thickBot="1">
      <c r="B85" s="49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80">
        <f>IF(R84&gt;25000,25000,R84)</f>
        <v>0</v>
      </c>
      <c r="S85" s="81"/>
      <c r="T85" s="80">
        <f>IF(T84&gt;25000-R85,25000-R85,T84)</f>
        <v>0</v>
      </c>
      <c r="U85" s="82"/>
      <c r="V85" s="80">
        <f>IF(V84&gt;25000-T85-R85,25000-T85-R85,V84)</f>
        <v>0</v>
      </c>
      <c r="W85" s="82"/>
      <c r="X85" s="80">
        <f>IF(X84&gt;25000-V85-T85-R85,25000-V85-T85-R85,X84)</f>
        <v>0</v>
      </c>
      <c r="Y85" s="82"/>
      <c r="Z85" s="80">
        <f>IF(Z84&gt;25000-X85-V85-T85-R85,25000-X85-V85-T85-R85,Z84)</f>
        <v>0</v>
      </c>
      <c r="AA85" s="46"/>
    </row>
    <row r="86" spans="2:26" ht="4.5" customHeight="1">
      <c r="B86" s="38"/>
      <c r="R86" s="78"/>
      <c r="S86" s="62"/>
      <c r="T86" s="78"/>
      <c r="U86" s="62"/>
      <c r="V86" s="78"/>
      <c r="W86" s="62"/>
      <c r="X86" s="78"/>
      <c r="Y86" s="62"/>
      <c r="Z86" s="78"/>
    </row>
    <row r="87" spans="2:26" ht="12.75">
      <c r="B87" s="38" t="s">
        <v>7</v>
      </c>
      <c r="D87" t="s">
        <v>72</v>
      </c>
      <c r="R87" s="67"/>
      <c r="S87" s="79"/>
      <c r="T87" s="67"/>
      <c r="U87" s="79"/>
      <c r="V87" s="67"/>
      <c r="W87" s="79"/>
      <c r="X87" s="67"/>
      <c r="Y87" s="79"/>
      <c r="Z87" s="67"/>
    </row>
    <row r="88" spans="2:26" ht="4.5" customHeight="1">
      <c r="B88" s="38"/>
      <c r="R88" s="62"/>
      <c r="S88" s="62"/>
      <c r="T88" s="62"/>
      <c r="U88" s="62"/>
      <c r="V88" s="62"/>
      <c r="W88" s="62"/>
      <c r="X88" s="62"/>
      <c r="Y88" s="62"/>
      <c r="Z88" s="62"/>
    </row>
    <row r="89" spans="2:26" ht="12.75">
      <c r="B89" s="38" t="s">
        <v>8</v>
      </c>
      <c r="D89" t="s">
        <v>73</v>
      </c>
      <c r="R89" s="67"/>
      <c r="S89" s="79"/>
      <c r="T89" s="67"/>
      <c r="U89" s="79"/>
      <c r="V89" s="67"/>
      <c r="W89" s="79"/>
      <c r="X89" s="67"/>
      <c r="Y89" s="79"/>
      <c r="Z89" s="67"/>
    </row>
    <row r="90" spans="2:26" ht="4.5" customHeight="1">
      <c r="B90" s="38"/>
      <c r="R90" s="62"/>
      <c r="S90" s="62"/>
      <c r="T90" s="62"/>
      <c r="U90" s="62"/>
      <c r="V90" s="62"/>
      <c r="W90" s="62"/>
      <c r="X90" s="62"/>
      <c r="Y90" s="62"/>
      <c r="Z90" s="62"/>
    </row>
    <row r="91" spans="2:26" ht="12.75">
      <c r="B91" s="38" t="s">
        <v>9</v>
      </c>
      <c r="D91" s="128" t="s">
        <v>150</v>
      </c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7"/>
      <c r="R91" s="67">
        <v>12000</v>
      </c>
      <c r="S91" s="79"/>
      <c r="T91" s="67">
        <v>12000</v>
      </c>
      <c r="U91" s="79"/>
      <c r="V91" s="67">
        <v>12000</v>
      </c>
      <c r="W91" s="79"/>
      <c r="X91" s="67">
        <v>12000</v>
      </c>
      <c r="Y91" s="79"/>
      <c r="Z91" s="67">
        <v>12000</v>
      </c>
    </row>
    <row r="92" spans="2:26" ht="4.5" customHeight="1">
      <c r="B92" s="38"/>
      <c r="R92" s="62"/>
      <c r="S92" s="62"/>
      <c r="T92" s="62"/>
      <c r="U92" s="62"/>
      <c r="V92" s="62"/>
      <c r="W92" s="62"/>
      <c r="X92" s="62"/>
      <c r="Y92" s="62"/>
      <c r="Z92" s="62"/>
    </row>
    <row r="93" spans="2:26" ht="12.75">
      <c r="B93" s="38" t="s">
        <v>10</v>
      </c>
      <c r="D93" s="128" t="s">
        <v>151</v>
      </c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7"/>
      <c r="R93" s="67">
        <v>500</v>
      </c>
      <c r="S93" s="79"/>
      <c r="T93" s="67">
        <v>500</v>
      </c>
      <c r="U93" s="79"/>
      <c r="V93" s="67">
        <v>500</v>
      </c>
      <c r="W93" s="79"/>
      <c r="X93" s="67">
        <v>500</v>
      </c>
      <c r="Y93" s="79"/>
      <c r="Z93" s="67">
        <v>500</v>
      </c>
    </row>
    <row r="94" spans="2:26" ht="4.5" customHeight="1">
      <c r="B94" s="38"/>
      <c r="R94" s="62"/>
      <c r="S94" s="62"/>
      <c r="T94" s="62"/>
      <c r="U94" s="62"/>
      <c r="V94" s="62"/>
      <c r="W94" s="62"/>
      <c r="X94" s="62"/>
      <c r="Y94" s="62"/>
      <c r="Z94" s="62"/>
    </row>
    <row r="95" spans="2:26" ht="12.75">
      <c r="B95" s="38" t="s">
        <v>11</v>
      </c>
      <c r="D95" s="125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7"/>
      <c r="R95" s="67"/>
      <c r="S95" s="79"/>
      <c r="T95" s="67"/>
      <c r="U95" s="79"/>
      <c r="V95" s="67"/>
      <c r="W95" s="79"/>
      <c r="X95" s="67"/>
      <c r="Y95" s="79"/>
      <c r="Z95" s="67"/>
    </row>
    <row r="96" spans="2:26" ht="4.5" customHeight="1">
      <c r="B96" s="38"/>
      <c r="R96" s="62"/>
      <c r="S96" s="62"/>
      <c r="T96" s="62"/>
      <c r="U96" s="62"/>
      <c r="V96" s="62"/>
      <c r="W96" s="62"/>
      <c r="X96" s="62"/>
      <c r="Y96" s="62"/>
      <c r="Z96" s="62"/>
    </row>
    <row r="97" spans="2:26" ht="12.75">
      <c r="B97" s="38" t="s">
        <v>12</v>
      </c>
      <c r="D97" s="125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7"/>
      <c r="R97" s="67"/>
      <c r="S97" s="79"/>
      <c r="T97" s="67"/>
      <c r="U97" s="79"/>
      <c r="V97" s="67"/>
      <c r="W97" s="79"/>
      <c r="X97" s="67"/>
      <c r="Y97" s="79"/>
      <c r="Z97" s="67"/>
    </row>
    <row r="98" spans="18:26" ht="4.5" customHeight="1">
      <c r="R98" s="62"/>
      <c r="S98" s="62"/>
      <c r="T98" s="62"/>
      <c r="U98" s="62"/>
      <c r="V98" s="62"/>
      <c r="W98" s="62"/>
      <c r="X98" s="62"/>
      <c r="Y98" s="62"/>
      <c r="Z98" s="62"/>
    </row>
    <row r="99" spans="16:26" ht="15" customHeight="1">
      <c r="P99" s="5" t="s">
        <v>55</v>
      </c>
      <c r="R99" s="61">
        <f>SUM(R63:R69)+R72+R74+R76+R78+R80+R82+R84+R87+R89+R91+R93+R95+R97</f>
        <v>84500</v>
      </c>
      <c r="S99" s="79"/>
      <c r="T99" s="61">
        <f>SUM(T63:T69)+T72+T74+T76+T78+T80+T82+T84+T87+T89+T91+T93+T95+T97</f>
        <v>87500</v>
      </c>
      <c r="U99" s="79"/>
      <c r="V99" s="61">
        <f>SUM(V63:V69)+V72+V74+V76+V78+V80+V82+V84+V87+V89+V91+V93+V95+V97</f>
        <v>82500</v>
      </c>
      <c r="W99" s="79"/>
      <c r="X99" s="61">
        <f>SUM(X63:X69)+X72+X74+X76+X78+X80+X82+X84+X87+X89+X91+X93+X95+X97</f>
        <v>79500</v>
      </c>
      <c r="Y99" s="79"/>
      <c r="Z99" s="61">
        <f>SUM(Z63:Z69)+Z72+Z74+Z76+Z78+Z80+Z82+Z84+Z87+Z89+Z91+Z93+Z95+Z97</f>
        <v>77500</v>
      </c>
    </row>
    <row r="101" spans="4:26" ht="12.75">
      <c r="D101" s="5" t="s">
        <v>74</v>
      </c>
      <c r="R101" s="36" t="s">
        <v>50</v>
      </c>
      <c r="S101" s="36"/>
      <c r="T101" s="36" t="s">
        <v>51</v>
      </c>
      <c r="U101" s="36"/>
      <c r="V101" s="36" t="s">
        <v>52</v>
      </c>
      <c r="W101" s="36"/>
      <c r="X101" s="36" t="s">
        <v>53</v>
      </c>
      <c r="Y101" s="36"/>
      <c r="Z101" s="36" t="s">
        <v>54</v>
      </c>
    </row>
    <row r="102" ht="4.5" customHeight="1"/>
    <row r="103" spans="16:26" ht="12.75">
      <c r="P103" s="22" t="s">
        <v>75</v>
      </c>
      <c r="R103" s="61">
        <f>'P(1)'!AD31+'P(1)'!AD57+'Non-P(1~5)'!R35+'Non-P(1~5)'!R43+'Non-P(1~5)'!R57+'Non-P(1~5)'!R99</f>
        <v>257727.36805555556</v>
      </c>
      <c r="S103" s="10"/>
      <c r="T103" s="61">
        <f>'P(2)'!AD31+'P(2)'!AD57+'Non-P(1~5)'!T35+'Non-P(1~5)'!T43+'Non-P(1~5)'!T57+'Non-P(1~5)'!T99</f>
        <v>265473.36388888885</v>
      </c>
      <c r="U103" s="10"/>
      <c r="V103" s="61">
        <f>'P(3)'!AD31+'P(3)'!AD57+'Non-P(1~5)'!V35+'Non-P(1~5)'!V43+'Non-P(1~5)'!V57+'Non-P(1~5)'!V99</f>
        <v>255800.43105555556</v>
      </c>
      <c r="W103" s="10"/>
      <c r="X103" s="61">
        <f>'P(4)'!AD31+'P(4)'!AD57+'Non-P(1~5)'!X35+'Non-P(1~5)'!X43+'Non-P(1~5)'!X57+'Non-P(1~5)'!X99</f>
        <v>258159.5742372222</v>
      </c>
      <c r="Y103" s="10"/>
      <c r="Z103" s="61">
        <f>'P(5)'!AD31+'P(5)'!AD57+'Non-P(1~5)'!Z35+'Non-P(1~5)'!Z43+'Non-P(1~5)'!Z57+'Non-P(1~5)'!Z99</f>
        <v>260604.4917143389</v>
      </c>
    </row>
    <row r="105" spans="4:26" ht="12.75">
      <c r="D105" s="5" t="s">
        <v>76</v>
      </c>
      <c r="R105" s="36" t="s">
        <v>50</v>
      </c>
      <c r="S105" s="36"/>
      <c r="T105" s="36" t="s">
        <v>51</v>
      </c>
      <c r="U105" s="36"/>
      <c r="V105" s="36" t="s">
        <v>52</v>
      </c>
      <c r="W105" s="36"/>
      <c r="X105" s="36" t="s">
        <v>53</v>
      </c>
      <c r="Y105" s="36"/>
      <c r="Z105" s="36" t="s">
        <v>54</v>
      </c>
    </row>
    <row r="106" spans="13:27" ht="4.5" customHeight="1">
      <c r="M106" s="50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2"/>
    </row>
    <row r="107" spans="13:27" ht="12.75">
      <c r="M107" s="136" t="s">
        <v>77</v>
      </c>
      <c r="N107" s="137"/>
      <c r="O107" s="137"/>
      <c r="P107" s="137"/>
      <c r="Q107" s="10"/>
      <c r="R107" s="83">
        <f>'P(1)'!AD59+'Non-P(1~5)'!R43+'Non-P(1~5)'!R63+'Non-P(1~5)'!R65+'Non-P(1~5)'!R67+'Non-P(1~5)'!R69+'Non-P(1~5)'!R73+'Non-P(1~5)'!R75+'Non-P(1~5)'!R77+'Non-P(1~5)'!R79+'Non-P(1~5)'!R81+'Non-P(1~5)'!R83+'Non-P(1~5)'!R85+'Non-P(1~5)'!R87+'Non-P(1~5)'!R89+'Non-P(1~5)'!R91+'Non-P(1~5)'!R93+'Non-P(1~5)'!R95+'Non-P(1~5)'!R97</f>
        <v>245727.36805555556</v>
      </c>
      <c r="S107" s="10"/>
      <c r="T107" s="84">
        <f>'P(2)'!AD59+'Non-P(1~5)'!T43+'Non-P(1~5)'!T63+'Non-P(1~5)'!T65+'Non-P(1~5)'!T67+'Non-P(1~5)'!T69+'Non-P(1~5)'!T73+'Non-P(1~5)'!T75+'Non-P(1~5)'!T77+'Non-P(1~5)'!T79+'Non-P(1~5)'!T81+'Non-P(1~5)'!T83+'Non-P(1~5)'!T85+'Non-P(1~5)'!T87+'Non-P(1~5)'!T89+'Non-P(1~5)'!T91+'Non-P(1~5)'!T93+'Non-P(1~5)'!T95+'Non-P(1~5)'!T97</f>
        <v>218973.36388888888</v>
      </c>
      <c r="U107" s="10"/>
      <c r="V107" s="84">
        <f>'P(3)'!AD59+'Non-P(1~5)'!V43+'Non-P(1~5)'!V63+'Non-P(1~5)'!V65+'Non-P(1~5)'!V67+'Non-P(1~5)'!V69+'Non-P(1~5)'!V73+'Non-P(1~5)'!V75+'Non-P(1~5)'!V77+'Non-P(1~5)'!V79+'Non-P(1~5)'!V81+'Non-P(1~5)'!V83+'Non-P(1~5)'!V85+'Non-P(1~5)'!V87+'Non-P(1~5)'!V89+'Non-P(1~5)'!V91+'Non-P(1~5)'!V93+'Non-P(1~5)'!V95+'Non-P(1~5)'!V97</f>
        <v>208800.43105555556</v>
      </c>
      <c r="W107" s="10"/>
      <c r="X107" s="84">
        <f>'P(4)'!AD59+'Non-P(1~5)'!X43+'Non-P(1~5)'!X63+'Non-P(1~5)'!X65+'Non-P(1~5)'!X67+'Non-P(1~5)'!X69+'Non-P(1~5)'!X73+'Non-P(1~5)'!X75+'Non-P(1~5)'!X77+'Non-P(1~5)'!X79+'Non-P(1~5)'!X81+'Non-P(1~5)'!X83+'Non-P(1~5)'!X85+'Non-P(1~5)'!X87+'Non-P(1~5)'!X89+'Non-P(1~5)'!X91+'Non-P(1~5)'!X93+'Non-P(1~5)'!X95+'Non-P(1~5)'!X97</f>
        <v>211159.5742372222</v>
      </c>
      <c r="Y107" s="10"/>
      <c r="Z107" s="84">
        <f>'P(5)'!AD59+'Non-P(1~5)'!Z43+'Non-P(1~5)'!Z63+'Non-P(1~5)'!Z65+'Non-P(1~5)'!Z67+'Non-P(1~5)'!Z69+'Non-P(1~5)'!Z73+'Non-P(1~5)'!Z75+'Non-P(1~5)'!Z77+'Non-P(1~5)'!Z79+'Non-P(1~5)'!Z81+'Non-P(1~5)'!Z83+'Non-P(1~5)'!Z85+'Non-P(1~5)'!Z87+'Non-P(1~5)'!Z89+'Non-P(1~5)'!Z91+'Non-P(1~5)'!Z93+'Non-P(1~5)'!Z95+'Non-P(1~5)'!Z97</f>
        <v>213604.4917143389</v>
      </c>
      <c r="AA107" s="53"/>
    </row>
    <row r="108" spans="13:27" ht="4.5" customHeight="1">
      <c r="M108" s="54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6"/>
    </row>
    <row r="110" spans="4:15" ht="51" customHeight="1">
      <c r="D110" t="s">
        <v>78</v>
      </c>
      <c r="K110" s="138" t="s">
        <v>82</v>
      </c>
      <c r="L110" s="138"/>
      <c r="O110" s="27" t="s">
        <v>83</v>
      </c>
    </row>
    <row r="112" spans="2:18" ht="12.75">
      <c r="B112" s="1" t="s">
        <v>50</v>
      </c>
      <c r="D112" s="125" t="s">
        <v>81</v>
      </c>
      <c r="E112" s="126"/>
      <c r="F112" s="126"/>
      <c r="G112" s="126"/>
      <c r="H112" s="127"/>
      <c r="K112" s="133">
        <v>0.54</v>
      </c>
      <c r="L112" s="134"/>
      <c r="M112" s="135"/>
      <c r="N112" s="57" t="s">
        <v>80</v>
      </c>
      <c r="O112" s="61">
        <f>R107</f>
        <v>245727.36805555556</v>
      </c>
      <c r="P112" s="57" t="s">
        <v>79</v>
      </c>
      <c r="R112" s="61">
        <f>K112*O112</f>
        <v>132692.77875</v>
      </c>
    </row>
    <row r="113" spans="14:16" ht="4.5" customHeight="1">
      <c r="N113" s="57"/>
      <c r="P113" s="8"/>
    </row>
    <row r="114" spans="2:20" ht="12.75">
      <c r="B114" s="1" t="s">
        <v>51</v>
      </c>
      <c r="D114" s="128" t="s">
        <v>81</v>
      </c>
      <c r="E114" s="126"/>
      <c r="F114" s="126"/>
      <c r="G114" s="126"/>
      <c r="H114" s="127"/>
      <c r="K114" s="133">
        <v>0.54</v>
      </c>
      <c r="L114" s="134"/>
      <c r="M114" s="135"/>
      <c r="N114" s="57" t="s">
        <v>80</v>
      </c>
      <c r="O114" s="61">
        <f>T107</f>
        <v>218973.36388888888</v>
      </c>
      <c r="P114" s="57" t="s">
        <v>79</v>
      </c>
      <c r="T114" s="61">
        <f>K114*O114</f>
        <v>118245.6165</v>
      </c>
    </row>
    <row r="115" spans="14:16" ht="4.5" customHeight="1">
      <c r="N115" s="57"/>
      <c r="P115" s="8"/>
    </row>
    <row r="116" spans="2:22" ht="12.75">
      <c r="B116" s="1" t="s">
        <v>52</v>
      </c>
      <c r="D116" s="128" t="s">
        <v>81</v>
      </c>
      <c r="E116" s="126"/>
      <c r="F116" s="126"/>
      <c r="G116" s="126"/>
      <c r="H116" s="127"/>
      <c r="K116" s="133">
        <v>0.54</v>
      </c>
      <c r="L116" s="134"/>
      <c r="M116" s="135"/>
      <c r="N116" s="57" t="s">
        <v>80</v>
      </c>
      <c r="O116" s="61">
        <f>V107</f>
        <v>208800.43105555556</v>
      </c>
      <c r="P116" s="57" t="s">
        <v>79</v>
      </c>
      <c r="V116" s="61">
        <f>K116*O116</f>
        <v>112752.23277</v>
      </c>
    </row>
    <row r="117" spans="14:16" ht="4.5" customHeight="1">
      <c r="N117" s="57"/>
      <c r="P117" s="8"/>
    </row>
    <row r="118" spans="2:24" ht="12.75">
      <c r="B118" s="1" t="s">
        <v>53</v>
      </c>
      <c r="D118" s="125" t="s">
        <v>81</v>
      </c>
      <c r="E118" s="126"/>
      <c r="F118" s="126"/>
      <c r="G118" s="126"/>
      <c r="H118" s="127"/>
      <c r="K118" s="133">
        <v>0.54</v>
      </c>
      <c r="L118" s="134"/>
      <c r="M118" s="135"/>
      <c r="N118" s="57" t="s">
        <v>80</v>
      </c>
      <c r="O118" s="61">
        <f>X107</f>
        <v>211159.5742372222</v>
      </c>
      <c r="P118" s="57" t="s">
        <v>79</v>
      </c>
      <c r="X118" s="61">
        <f>K118*O118</f>
        <v>114026.1700881</v>
      </c>
    </row>
    <row r="119" spans="14:16" ht="4.5" customHeight="1">
      <c r="N119" s="57"/>
      <c r="P119" s="8"/>
    </row>
    <row r="120" spans="2:26" ht="12.75">
      <c r="B120" s="1" t="s">
        <v>54</v>
      </c>
      <c r="D120" s="125" t="s">
        <v>81</v>
      </c>
      <c r="E120" s="126"/>
      <c r="F120" s="126"/>
      <c r="G120" s="126"/>
      <c r="H120" s="127"/>
      <c r="K120" s="133">
        <v>0.54</v>
      </c>
      <c r="L120" s="134"/>
      <c r="M120" s="135"/>
      <c r="N120" s="57" t="s">
        <v>80</v>
      </c>
      <c r="O120" s="61">
        <f>Z107</f>
        <v>213604.4917143389</v>
      </c>
      <c r="P120" s="57" t="s">
        <v>79</v>
      </c>
      <c r="Z120" s="61">
        <f>K120*O120</f>
        <v>115346.425525743</v>
      </c>
    </row>
    <row r="121" ht="4.5" customHeight="1">
      <c r="P121" s="34"/>
    </row>
    <row r="122" spans="4:26" ht="12.75">
      <c r="D122" s="28" t="s">
        <v>81</v>
      </c>
      <c r="P122" s="22" t="s">
        <v>84</v>
      </c>
      <c r="R122" s="61">
        <f>R112</f>
        <v>132692.77875</v>
      </c>
      <c r="S122" s="10"/>
      <c r="T122" s="61">
        <f>T114</f>
        <v>118245.6165</v>
      </c>
      <c r="U122" s="10"/>
      <c r="V122" s="61">
        <f>V116</f>
        <v>112752.23277</v>
      </c>
      <c r="W122" s="10"/>
      <c r="X122" s="61">
        <f>X118</f>
        <v>114026.1700881</v>
      </c>
      <c r="Y122" s="10"/>
      <c r="Z122" s="61">
        <f>Z120</f>
        <v>115346.425525743</v>
      </c>
    </row>
    <row r="123" ht="12.75">
      <c r="D123" s="28" t="s">
        <v>64</v>
      </c>
    </row>
    <row r="124" spans="16:26" ht="12.75">
      <c r="P124" s="22" t="s">
        <v>85</v>
      </c>
      <c r="R124" s="128" t="s">
        <v>152</v>
      </c>
      <c r="S124" s="126"/>
      <c r="T124" s="126"/>
      <c r="U124" s="126"/>
      <c r="V124" s="126"/>
      <c r="W124" s="126"/>
      <c r="X124" s="126"/>
      <c r="Y124" s="126"/>
      <c r="Z124" s="127"/>
    </row>
    <row r="127" spans="4:26" ht="12.75">
      <c r="D127" s="5" t="s">
        <v>86</v>
      </c>
      <c r="R127" s="36" t="s">
        <v>50</v>
      </c>
      <c r="S127" s="36"/>
      <c r="T127" s="36" t="s">
        <v>51</v>
      </c>
      <c r="U127" s="36"/>
      <c r="V127" s="36" t="s">
        <v>52</v>
      </c>
      <c r="W127" s="36"/>
      <c r="X127" s="36" t="s">
        <v>53</v>
      </c>
      <c r="Y127" s="36"/>
      <c r="Z127" s="36" t="s">
        <v>54</v>
      </c>
    </row>
    <row r="128" ht="4.5" customHeight="1"/>
    <row r="129" spans="16:26" ht="12.75">
      <c r="P129" s="22" t="s">
        <v>87</v>
      </c>
      <c r="R129" s="61">
        <f>R103+R122</f>
        <v>390420.14680555556</v>
      </c>
      <c r="S129" s="10"/>
      <c r="T129" s="61">
        <f>T103+T122</f>
        <v>383718.98038888886</v>
      </c>
      <c r="U129" s="10"/>
      <c r="V129" s="61">
        <f>V103+V122</f>
        <v>368552.6638255556</v>
      </c>
      <c r="W129" s="10"/>
      <c r="X129" s="61">
        <f>X103+X122</f>
        <v>372185.7443253222</v>
      </c>
      <c r="Y129" s="10"/>
      <c r="Z129" s="61">
        <f>Z103+Z122</f>
        <v>375950.9172400819</v>
      </c>
    </row>
    <row r="132" spans="4:26" ht="12.75">
      <c r="D132" s="5" t="s">
        <v>88</v>
      </c>
      <c r="R132" s="36" t="s">
        <v>50</v>
      </c>
      <c r="S132" s="36"/>
      <c r="T132" s="36" t="s">
        <v>51</v>
      </c>
      <c r="U132" s="36"/>
      <c r="V132" s="36" t="s">
        <v>52</v>
      </c>
      <c r="W132" s="36"/>
      <c r="X132" s="36" t="s">
        <v>53</v>
      </c>
      <c r="Y132" s="36"/>
      <c r="Z132" s="36" t="s">
        <v>54</v>
      </c>
    </row>
    <row r="133" ht="4.5" customHeight="1"/>
    <row r="134" spans="16:26" ht="12.75">
      <c r="P134" s="5" t="s">
        <v>89</v>
      </c>
      <c r="R134" s="65"/>
      <c r="S134" s="10"/>
      <c r="T134" s="65"/>
      <c r="U134" s="10"/>
      <c r="V134" s="65"/>
      <c r="W134" s="10"/>
      <c r="X134" s="65"/>
      <c r="Y134" s="10"/>
      <c r="Z134" s="65"/>
    </row>
  </sheetData>
  <sheetProtection sheet="1" objects="1" scenarios="1" selectLockedCells="1"/>
  <mergeCells count="40">
    <mergeCell ref="D5:P5"/>
    <mergeCell ref="D7:P7"/>
    <mergeCell ref="D9:P9"/>
    <mergeCell ref="D11:P11"/>
    <mergeCell ref="D23:P23"/>
    <mergeCell ref="D15:P15"/>
    <mergeCell ref="D17:P17"/>
    <mergeCell ref="M80:P80"/>
    <mergeCell ref="M82:P82"/>
    <mergeCell ref="D31:P31"/>
    <mergeCell ref="D33:P33"/>
    <mergeCell ref="D19:P19"/>
    <mergeCell ref="D21:P21"/>
    <mergeCell ref="M78:P78"/>
    <mergeCell ref="M84:P84"/>
    <mergeCell ref="D91:P91"/>
    <mergeCell ref="A1:AB1"/>
    <mergeCell ref="M72:P72"/>
    <mergeCell ref="M74:P74"/>
    <mergeCell ref="M76:P76"/>
    <mergeCell ref="D27:P27"/>
    <mergeCell ref="D29:P29"/>
    <mergeCell ref="D25:P25"/>
    <mergeCell ref="D13:P13"/>
    <mergeCell ref="M107:P107"/>
    <mergeCell ref="K112:M112"/>
    <mergeCell ref="K114:M114"/>
    <mergeCell ref="K116:M116"/>
    <mergeCell ref="K110:L110"/>
    <mergeCell ref="D93:P93"/>
    <mergeCell ref="D95:P95"/>
    <mergeCell ref="D97:P97"/>
    <mergeCell ref="R124:Z124"/>
    <mergeCell ref="K118:M118"/>
    <mergeCell ref="K120:M120"/>
    <mergeCell ref="D112:H112"/>
    <mergeCell ref="D114:H114"/>
    <mergeCell ref="D116:H116"/>
    <mergeCell ref="D118:H118"/>
    <mergeCell ref="D120:H120"/>
  </mergeCells>
  <dataValidations count="1">
    <dataValidation type="list" showInputMessage="1" showErrorMessage="1" sqref="D112:H112 D114:H114 D116:H116 D118:H118 D120:H120">
      <formula1>$D$122:$D$123</formula1>
    </dataValidation>
  </dataValidations>
  <printOptions/>
  <pageMargins left="0.75" right="0.75" top="1" bottom="1" header="0.5" footer="0.5"/>
  <pageSetup horizontalDpi="600" verticalDpi="600" orientation="landscape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46"/>
    <pageSetUpPr fitToPage="1"/>
  </sheetPr>
  <dimension ref="A1:S65"/>
  <sheetViews>
    <sheetView zoomScale="75" zoomScaleNormal="75" zoomScalePageLayoutView="0" workbookViewId="0" topLeftCell="A16">
      <selection activeCell="N63" sqref="N63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1.7109375" style="0" customWidth="1"/>
    <col min="4" max="4" width="15.00390625" style="0" customWidth="1"/>
    <col min="5" max="5" width="1.7109375" style="0" customWidth="1"/>
    <col min="6" max="6" width="11.8515625" style="0" customWidth="1"/>
    <col min="7" max="7" width="1.7109375" style="0" customWidth="1"/>
    <col min="9" max="9" width="1.7109375" style="0" customWidth="1"/>
    <col min="11" max="11" width="1.7109375" style="0" customWidth="1"/>
    <col min="12" max="12" width="14.421875" style="85" customWidth="1"/>
    <col min="13" max="13" width="1.7109375" style="85" customWidth="1"/>
    <col min="14" max="14" width="15.57421875" style="85" customWidth="1"/>
    <col min="15" max="15" width="1.7109375" style="0" customWidth="1"/>
    <col min="17" max="18" width="1.7109375" style="0" customWidth="1"/>
    <col min="19" max="19" width="2.28125" style="0" customWidth="1"/>
  </cols>
  <sheetData>
    <row r="1" spans="1:19" ht="30" customHeight="1">
      <c r="A1" s="146" t="s">
        <v>90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</row>
    <row r="2" spans="12:14" ht="12.75">
      <c r="L2" s="62"/>
      <c r="M2" s="62"/>
      <c r="N2" s="62"/>
    </row>
    <row r="3" spans="12:14" ht="12.75">
      <c r="L3" s="62"/>
      <c r="M3" s="62"/>
      <c r="N3" s="62"/>
    </row>
    <row r="4" spans="12:14" ht="12.75">
      <c r="L4" s="62"/>
      <c r="M4" s="62"/>
      <c r="N4" s="62"/>
    </row>
    <row r="5" spans="4:14" ht="12.75">
      <c r="D5" s="5" t="s">
        <v>91</v>
      </c>
      <c r="L5" s="62"/>
      <c r="M5" s="62"/>
      <c r="N5" s="61">
        <f>'P(1)'!AD31+'P(2)'!AD31+'P(3)'!AD31+'P(4)'!AD31+'P(5)'!AD31</f>
        <v>491988.9346481111</v>
      </c>
    </row>
    <row r="6" spans="12:14" ht="12.75">
      <c r="L6" s="62"/>
      <c r="M6" s="62"/>
      <c r="N6" s="62"/>
    </row>
    <row r="7" spans="4:14" ht="12.75">
      <c r="D7" s="5" t="s">
        <v>92</v>
      </c>
      <c r="L7" s="62"/>
      <c r="M7" s="62"/>
      <c r="N7" s="63">
        <f>'P(1)'!AD57+'P(2)'!AD57+'P(3)'!AD57+'P(4)'!AD57+'P(5)'!AD57</f>
        <v>335776.29430345</v>
      </c>
    </row>
    <row r="8" spans="12:14" ht="12.75">
      <c r="L8" s="62"/>
      <c r="M8" s="62"/>
      <c r="N8" s="62"/>
    </row>
    <row r="9" spans="4:14" ht="12.75">
      <c r="D9" t="s">
        <v>37</v>
      </c>
      <c r="L9" s="60">
        <f>'P(1)'!B57+'P(2)'!B57+'P(3)'!B57+'P(4)'!B57+'P(5)'!B57</f>
        <v>10</v>
      </c>
      <c r="M9" s="62"/>
      <c r="N9" s="62"/>
    </row>
    <row r="10" spans="12:14" ht="12.75">
      <c r="L10" s="62"/>
      <c r="M10" s="62"/>
      <c r="N10" s="62"/>
    </row>
    <row r="11" spans="4:14" ht="12.75">
      <c r="D11" s="5" t="s">
        <v>93</v>
      </c>
      <c r="L11" s="62"/>
      <c r="M11" s="62"/>
      <c r="N11" s="61">
        <f>'P(1)'!AD59+'P(2)'!AD59+'P(3)'!AD59+'P(4)'!AD59+'P(5)'!AD59</f>
        <v>827765.2289515611</v>
      </c>
    </row>
    <row r="12" spans="12:14" ht="12.75">
      <c r="L12" s="62"/>
      <c r="M12" s="62"/>
      <c r="N12" s="62"/>
    </row>
    <row r="13" spans="4:14" ht="12.75">
      <c r="D13" s="5" t="s">
        <v>94</v>
      </c>
      <c r="L13" s="62"/>
      <c r="M13" s="62"/>
      <c r="N13" s="61">
        <f>'Non-P(1~5)'!R35+'Non-P(1~5)'!T35+'Non-P(1~5)'!V35+'Non-P(1~5)'!X35+'Non-P(1~5)'!Z35</f>
        <v>17500</v>
      </c>
    </row>
    <row r="14" spans="12:14" ht="12.75">
      <c r="L14" s="62"/>
      <c r="M14" s="62"/>
      <c r="N14" s="62"/>
    </row>
    <row r="15" spans="4:14" ht="12.75">
      <c r="D15" s="5" t="s">
        <v>95</v>
      </c>
      <c r="L15" s="62"/>
      <c r="M15" s="62"/>
      <c r="N15" s="61">
        <f>'Non-P(1~5)'!R43+'Non-P(1~5)'!T43+'Non-P(1~5)'!V43+'Non-P(1~5)'!X43+'Non-P(1~5)'!Z43</f>
        <v>41000</v>
      </c>
    </row>
    <row r="16" spans="12:14" ht="12.75">
      <c r="L16" s="62"/>
      <c r="M16" s="62"/>
      <c r="N16" s="62"/>
    </row>
    <row r="17" spans="4:14" ht="12.75">
      <c r="D17" t="s">
        <v>96</v>
      </c>
      <c r="L17" s="61">
        <f>'Non-P(1~5)'!R39+'Non-P(1~5)'!T39+'Non-P(1~5)'!V39+'Non-P(1~5)'!X39+'Non-P(1~5)'!Z39</f>
        <v>15500</v>
      </c>
      <c r="M17" s="62"/>
      <c r="N17" s="62"/>
    </row>
    <row r="18" spans="12:14" ht="12.75">
      <c r="L18" s="62"/>
      <c r="M18" s="62"/>
      <c r="N18" s="62"/>
    </row>
    <row r="19" spans="4:14" ht="12.75">
      <c r="D19" t="s">
        <v>97</v>
      </c>
      <c r="L19" s="61">
        <f>'Non-P(1~5)'!R41+'Non-P(1~5)'!T41+'Non-P(1~5)'!V41+'Non-P(1~5)'!X41+'Non-P(1~5)'!Z41</f>
        <v>25500</v>
      </c>
      <c r="M19" s="62"/>
      <c r="N19" s="62"/>
    </row>
    <row r="20" spans="12:14" ht="12.75">
      <c r="L20" s="62"/>
      <c r="M20" s="62"/>
      <c r="N20" s="62"/>
    </row>
    <row r="21" spans="4:14" ht="12.75">
      <c r="D21" s="5" t="s">
        <v>98</v>
      </c>
      <c r="L21" s="62"/>
      <c r="M21" s="62"/>
      <c r="N21" s="61">
        <f>'Non-P(1~5)'!R57+'Non-P(1~5)'!T57+'Non-P(1~5)'!V57+'Non-P(1~5)'!X57+'Non-P(1~5)'!Z57</f>
        <v>0</v>
      </c>
    </row>
    <row r="22" spans="12:14" ht="12.75">
      <c r="L22" s="62"/>
      <c r="M22" s="62"/>
      <c r="N22" s="62"/>
    </row>
    <row r="23" spans="4:14" ht="12.75">
      <c r="D23" t="s">
        <v>99</v>
      </c>
      <c r="L23" s="61">
        <f>'Non-P(1~5)'!R47+'Non-P(1~5)'!T47+'Non-P(1~5)'!V47+'Non-P(1~5)'!X47+'Non-P(1~5)'!Z47</f>
        <v>0</v>
      </c>
      <c r="M23" s="62"/>
      <c r="N23" s="62"/>
    </row>
    <row r="24" spans="12:14" ht="12.75">
      <c r="L24" s="62"/>
      <c r="M24" s="62"/>
      <c r="N24" s="62"/>
    </row>
    <row r="25" spans="4:14" ht="12.75">
      <c r="D25" t="s">
        <v>100</v>
      </c>
      <c r="L25" s="61">
        <f>'Non-P(1~5)'!R49+'Non-P(1~5)'!T49+'Non-P(1~5)'!V49+'Non-P(1~5)'!X49+'Non-P(1~5)'!Z49</f>
        <v>0</v>
      </c>
      <c r="M25" s="62"/>
      <c r="N25" s="62"/>
    </row>
    <row r="26" spans="12:14" ht="12.75">
      <c r="L26" s="62"/>
      <c r="M26" s="62"/>
      <c r="N26" s="62"/>
    </row>
    <row r="27" spans="4:14" ht="12.75">
      <c r="D27" t="s">
        <v>101</v>
      </c>
      <c r="L27" s="61">
        <f>'Non-P(1~5)'!R51+'Non-P(1~5)'!T51+'Non-P(1~5)'!V51+'Non-P(1~5)'!X51+'Non-P(1~5)'!Z51</f>
        <v>0</v>
      </c>
      <c r="M27" s="62"/>
      <c r="N27" s="62"/>
    </row>
    <row r="28" spans="12:14" ht="12.75">
      <c r="L28" s="62"/>
      <c r="M28" s="62"/>
      <c r="N28" s="62"/>
    </row>
    <row r="29" spans="4:14" ht="12.75">
      <c r="D29" t="s">
        <v>102</v>
      </c>
      <c r="L29" s="61">
        <f>'Non-P(1~5)'!R53+'Non-P(1~5)'!T53+'Non-P(1~5)'!V53+'Non-P(1~5)'!X53+'Non-P(1~5)'!Z53</f>
        <v>0</v>
      </c>
      <c r="M29" s="62"/>
      <c r="N29" s="62"/>
    </row>
    <row r="30" spans="12:14" ht="12.75">
      <c r="L30" s="62"/>
      <c r="M30" s="62"/>
      <c r="N30" s="62"/>
    </row>
    <row r="31" spans="4:14" ht="12.75">
      <c r="D31" t="s">
        <v>103</v>
      </c>
      <c r="L31" s="61">
        <f>'Non-P(1~5)'!R55+'Non-P(1~5)'!T55+'Non-P(1~5)'!V55+'Non-P(1~5)'!X55+'Non-P(1~5)'!Z55</f>
        <v>0</v>
      </c>
      <c r="M31" s="62"/>
      <c r="N31" s="62"/>
    </row>
    <row r="32" spans="12:14" ht="12.75">
      <c r="L32" s="62"/>
      <c r="M32" s="62"/>
      <c r="N32" s="62"/>
    </row>
    <row r="33" spans="4:14" ht="12.75">
      <c r="D33" t="s">
        <v>104</v>
      </c>
      <c r="L33" s="86">
        <f>'Non-P(1~5)'!B57</f>
        <v>0</v>
      </c>
      <c r="M33" s="62"/>
      <c r="N33" s="62"/>
    </row>
    <row r="34" spans="12:14" ht="12.75">
      <c r="L34" s="62"/>
      <c r="M34" s="62"/>
      <c r="N34" s="62"/>
    </row>
    <row r="35" spans="4:14" ht="12.75">
      <c r="D35" s="5" t="s">
        <v>135</v>
      </c>
      <c r="L35" s="62"/>
      <c r="M35" s="62"/>
      <c r="N35" s="61">
        <f>'Non-P(1~5)'!R99+'Non-P(1~5)'!T99+'Non-P(1~5)'!V99+'Non-P(1~5)'!X99+'Non-P(1~5)'!Z99</f>
        <v>411500</v>
      </c>
    </row>
    <row r="36" spans="12:14" ht="12.75">
      <c r="L36" s="62"/>
      <c r="M36" s="62"/>
      <c r="N36" s="62"/>
    </row>
    <row r="37" spans="4:14" ht="12.75">
      <c r="D37" s="58" t="s">
        <v>105</v>
      </c>
      <c r="L37" s="61">
        <f>'Non-P(1~5)'!R63+'Non-P(1~5)'!T63+'Non-P(1~5)'!V63+'Non-P(1~5)'!X63+'Non-P(1~5)'!Z63</f>
        <v>102000</v>
      </c>
      <c r="M37" s="62"/>
      <c r="N37" s="62"/>
    </row>
    <row r="38" spans="4:14" ht="12.75">
      <c r="D38" s="58"/>
      <c r="L38" s="62"/>
      <c r="M38" s="62"/>
      <c r="N38" s="62"/>
    </row>
    <row r="39" spans="4:14" ht="12.75">
      <c r="D39" s="58" t="s">
        <v>106</v>
      </c>
      <c r="L39" s="61">
        <f>'Non-P(1~5)'!R65+'Non-P(1~5)'!T65+'Non-P(1~5)'!V65+'Non-P(1~5)'!X65+'Non-P(1~5)'!Z65</f>
        <v>15000</v>
      </c>
      <c r="M39" s="62"/>
      <c r="N39" s="62"/>
    </row>
    <row r="40" spans="4:14" ht="12.75">
      <c r="D40" s="58"/>
      <c r="L40" s="62"/>
      <c r="M40" s="62"/>
      <c r="N40" s="62"/>
    </row>
    <row r="41" spans="4:14" ht="12.75">
      <c r="D41" s="58" t="s">
        <v>107</v>
      </c>
      <c r="L41" s="61">
        <f>'Non-P(1~5)'!R67+'Non-P(1~5)'!T67+'Non-P(1~5)'!V67+'Non-P(1~5)'!X67+'Non-P(1~5)'!Z67</f>
        <v>0</v>
      </c>
      <c r="M41" s="62"/>
      <c r="N41" s="62"/>
    </row>
    <row r="42" spans="4:14" ht="12.75">
      <c r="D42" s="58"/>
      <c r="L42" s="62"/>
      <c r="M42" s="62"/>
      <c r="N42" s="62"/>
    </row>
    <row r="43" spans="4:14" ht="12.75">
      <c r="D43" s="58" t="s">
        <v>108</v>
      </c>
      <c r="L43" s="61">
        <f>'Non-P(1~5)'!R69+'Non-P(1~5)'!T69+'Non-P(1~5)'!V69+'Non-P(1~5)'!X69+'Non-P(1~5)'!Z69</f>
        <v>0</v>
      </c>
      <c r="M43" s="62"/>
      <c r="N43" s="62"/>
    </row>
    <row r="44" spans="4:14" ht="12.75">
      <c r="D44" s="58"/>
      <c r="L44" s="62"/>
      <c r="M44" s="62"/>
      <c r="N44" s="62"/>
    </row>
    <row r="45" spans="4:14" ht="12.75">
      <c r="D45" s="58" t="s">
        <v>109</v>
      </c>
      <c r="L45" s="61">
        <f>'Non-P(1~5)'!AA72+'Non-P(1~5)'!AA74+'Non-P(1~5)'!AA76+'Non-P(1~5)'!AA78+'Non-P(1~5)'!AA80+'Non-P(1~5)'!AA82+'Non-P(1~5)'!AA84</f>
        <v>232000</v>
      </c>
      <c r="M45" s="62"/>
      <c r="N45" s="62"/>
    </row>
    <row r="46" spans="4:14" ht="12.75">
      <c r="D46" s="58"/>
      <c r="L46" s="62"/>
      <c r="M46" s="62"/>
      <c r="N46" s="62"/>
    </row>
    <row r="47" spans="4:14" ht="12.75">
      <c r="D47" s="58" t="s">
        <v>110</v>
      </c>
      <c r="L47" s="61">
        <f>'Non-P(1~5)'!R87+'Non-P(1~5)'!T87+'Non-P(1~5)'!V87+'Non-P(1~5)'!X87+'Non-P(1~5)'!Z87</f>
        <v>0</v>
      </c>
      <c r="M47" s="62"/>
      <c r="N47" s="62"/>
    </row>
    <row r="48" spans="4:14" ht="12.75">
      <c r="D48" s="58"/>
      <c r="L48" s="62"/>
      <c r="M48" s="62"/>
      <c r="N48" s="62"/>
    </row>
    <row r="49" spans="4:14" ht="12.75">
      <c r="D49" s="58" t="s">
        <v>111</v>
      </c>
      <c r="L49" s="61">
        <f>'Non-P(1~5)'!R89+'Non-P(1~5)'!T89+'Non-P(1~5)'!V89+'Non-P(1~5)'!X89+'Non-P(1~5)'!Z89</f>
        <v>0</v>
      </c>
      <c r="M49" s="62"/>
      <c r="N49" s="62"/>
    </row>
    <row r="50" spans="4:14" ht="12.75">
      <c r="D50" s="58"/>
      <c r="L50" s="62"/>
      <c r="M50" s="62"/>
      <c r="N50" s="62"/>
    </row>
    <row r="51" spans="4:14" ht="12.75">
      <c r="D51" s="58" t="s">
        <v>116</v>
      </c>
      <c r="L51" s="61">
        <f>'Non-P(1~5)'!R91+'Non-P(1~5)'!T91+'Non-P(1~5)'!V91+'Non-P(1~5)'!X91+'Non-P(1~5)'!Z91</f>
        <v>60000</v>
      </c>
      <c r="M51" s="62"/>
      <c r="N51" s="62"/>
    </row>
    <row r="52" spans="4:14" ht="12.75">
      <c r="D52" s="58"/>
      <c r="L52" s="62"/>
      <c r="M52" s="62"/>
      <c r="N52" s="62"/>
    </row>
    <row r="53" spans="4:14" ht="12.75">
      <c r="D53" s="58" t="s">
        <v>117</v>
      </c>
      <c r="L53" s="61">
        <f>'Non-P(1~5)'!R93+'Non-P(1~5)'!T93+'Non-P(1~5)'!V93+'Non-P(1~5)'!X93+'Non-P(1~5)'!Z93</f>
        <v>2500</v>
      </c>
      <c r="M53" s="62"/>
      <c r="N53" s="62"/>
    </row>
    <row r="54" spans="4:14" ht="12.75">
      <c r="D54" s="58"/>
      <c r="L54" s="62"/>
      <c r="M54" s="62"/>
      <c r="N54" s="62"/>
    </row>
    <row r="55" spans="4:14" ht="12.75">
      <c r="D55" s="58" t="s">
        <v>118</v>
      </c>
      <c r="L55" s="61">
        <f>'Non-P(1~5)'!R95+'Non-P(1~5)'!T95+'Non-P(1~5)'!V95+'Non-P(1~5)'!X95+'Non-P(1~5)'!Z95</f>
        <v>0</v>
      </c>
      <c r="M55" s="62"/>
      <c r="N55" s="62"/>
    </row>
    <row r="56" spans="4:14" ht="12.75">
      <c r="D56" s="58"/>
      <c r="L56" s="62"/>
      <c r="M56" s="62"/>
      <c r="N56" s="62"/>
    </row>
    <row r="57" spans="4:14" ht="12.75">
      <c r="D57" s="58" t="s">
        <v>119</v>
      </c>
      <c r="L57" s="61">
        <f>'Non-P(1~5)'!R97+'Non-P(1~5)'!T97+'Non-P(1~5)'!V97+'Non-P(1~5)'!X97+'Non-P(1~5)'!Z97</f>
        <v>0</v>
      </c>
      <c r="M57" s="62"/>
      <c r="N57" s="62"/>
    </row>
    <row r="58" spans="4:14" ht="12.75">
      <c r="D58" s="58"/>
      <c r="L58" s="62"/>
      <c r="M58" s="62"/>
      <c r="N58" s="62"/>
    </row>
    <row r="59" spans="4:14" ht="12.75">
      <c r="D59" s="32" t="s">
        <v>112</v>
      </c>
      <c r="L59" s="62"/>
      <c r="M59" s="62"/>
      <c r="N59" s="61">
        <f>'Non-P(1~5)'!R103+'Non-P(1~5)'!T103+'Non-P(1~5)'!V103+'Non-P(1~5)'!X103+'Non-P(1~5)'!Z103</f>
        <v>1297765.228951561</v>
      </c>
    </row>
    <row r="60" spans="4:14" ht="12.75">
      <c r="D60" s="32"/>
      <c r="L60" s="62"/>
      <c r="M60" s="62"/>
      <c r="N60" s="62"/>
    </row>
    <row r="61" spans="4:14" ht="12.75">
      <c r="D61" s="32" t="s">
        <v>113</v>
      </c>
      <c r="L61" s="62"/>
      <c r="M61" s="62"/>
      <c r="N61" s="61">
        <f>'Non-P(1~5)'!R122+'Non-P(1~5)'!T122+'Non-P(1~5)'!V122+'Non-P(1~5)'!X122+'Non-P(1~5)'!Z122</f>
        <v>593063.223633843</v>
      </c>
    </row>
    <row r="62" spans="4:14" ht="12.75">
      <c r="D62" s="32"/>
      <c r="L62" s="62"/>
      <c r="M62" s="62"/>
      <c r="N62" s="62"/>
    </row>
    <row r="63" spans="4:14" ht="12.75">
      <c r="D63" s="32" t="s">
        <v>114</v>
      </c>
      <c r="L63" s="62"/>
      <c r="M63" s="62"/>
      <c r="N63" s="61">
        <f>'Non-P(1~5)'!R129+'Non-P(1~5)'!T129+'Non-P(1~5)'!V129+'Non-P(1~5)'!X129+'Non-P(1~5)'!Z129</f>
        <v>1890828.4525854038</v>
      </c>
    </row>
    <row r="64" spans="4:14" ht="12.75">
      <c r="D64" s="32"/>
      <c r="L64" s="62"/>
      <c r="M64" s="62"/>
      <c r="N64" s="62"/>
    </row>
    <row r="65" spans="4:14" ht="12.75">
      <c r="D65" s="32" t="s">
        <v>115</v>
      </c>
      <c r="L65" s="62"/>
      <c r="M65" s="62"/>
      <c r="N65" s="61">
        <f>'Non-P(1~5)'!R134+'Non-P(1~5)'!T134+'Non-P(1~5)'!V134+'Non-P(1~5)'!X134+'Non-P(1~5)'!Z134</f>
        <v>0</v>
      </c>
    </row>
  </sheetData>
  <sheetProtection sheet="1" objects="1" scenarios="1" selectLockedCells="1"/>
  <mergeCells count="1">
    <mergeCell ref="A1:S1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Strong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Beckman</dc:creator>
  <cp:keywords/>
  <dc:description/>
  <cp:lastModifiedBy>laurie naber</cp:lastModifiedBy>
  <cp:lastPrinted>2017-09-29T18:37:09Z</cp:lastPrinted>
  <dcterms:created xsi:type="dcterms:W3CDTF">2009-04-24T16:17:38Z</dcterms:created>
  <dcterms:modified xsi:type="dcterms:W3CDTF">2017-10-05T14:36:31Z</dcterms:modified>
  <cp:category/>
  <cp:version/>
  <cp:contentType/>
  <cp:contentStatus/>
</cp:coreProperties>
</file>