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1"/>
  <workbookPr defaultThemeVersion="166925"/>
  <bookViews>
    <workbookView xWindow="13600" yWindow="3540" windowWidth="43680" windowHeight="23420" activeTab="0"/>
  </bookViews>
  <sheets>
    <sheet name="NIH Calculation Sheet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<sst xmlns="http://schemas.openxmlformats.org/spreadsheetml/2006/main" count="81" uniqueCount="51">
  <si>
    <t>Data Type</t>
  </si>
  <si>
    <t>Size (GB)</t>
  </si>
  <si>
    <t>Y1</t>
  </si>
  <si>
    <t>Y2</t>
  </si>
  <si>
    <t>Y3</t>
  </si>
  <si>
    <t>Y4</t>
  </si>
  <si>
    <t>Y5</t>
  </si>
  <si>
    <t>Y6-10</t>
  </si>
  <si>
    <t>Cost</t>
  </si>
  <si>
    <t>Total</t>
  </si>
  <si>
    <t>scRNAseq</t>
  </si>
  <si>
    <t>Bulk RNAseq</t>
  </si>
  <si>
    <t>Miseq (microbiome)</t>
  </si>
  <si>
    <t>Whole genome 50x coverage</t>
  </si>
  <si>
    <t>VCF variant call</t>
  </si>
  <si>
    <t>citeSeq</t>
  </si>
  <si>
    <t>CODEX</t>
  </si>
  <si>
    <t>Microscopy</t>
  </si>
  <si>
    <t>Flow Cytometry</t>
  </si>
  <si>
    <t>ELISPOT/Luminex</t>
  </si>
  <si>
    <t>Gel Images</t>
  </si>
  <si>
    <t>MRI (per image series)</t>
  </si>
  <si>
    <t>CT (per image series)</t>
  </si>
  <si>
    <t xml:space="preserve"> Other DICOM (you will need to specify)</t>
  </si>
  <si>
    <t>Exome</t>
  </si>
  <si>
    <t>Number of Data Sets Generated</t>
  </si>
  <si>
    <t>Storage and Backup Cost Per Year</t>
  </si>
  <si>
    <t>Local Storage</t>
  </si>
  <si>
    <t>EHR Dataset</t>
  </si>
  <si>
    <t>Local Cost/GB</t>
  </si>
  <si>
    <t>Data Services</t>
  </si>
  <si>
    <t>Data Life Cycle Management (fee for service database systems)</t>
  </si>
  <si>
    <t>Data Deidentification</t>
  </si>
  <si>
    <t>Data Wrangling and Metadata Support for NIH data repositories</t>
  </si>
  <si>
    <t>Data Handling Cost Per Year</t>
  </si>
  <si>
    <t>Y6</t>
  </si>
  <si>
    <t>Hours/year (2)</t>
  </si>
  <si>
    <t>(1) Figshare cost quoted.  If using NIH repositories for data, cost is $0</t>
  </si>
  <si>
    <t>(2) Tail for data storage is 5 years, and you will need to build this into your annual estimates (add 1/5 of tail to each year)</t>
  </si>
  <si>
    <t>(3) Estimate uses $50K/year salary and adds benefits for lab member</t>
  </si>
  <si>
    <t>Laboratory Data Manager (3)</t>
  </si>
  <si>
    <t>(4) Suggest you build 1 more year (NCE) into budget for tail metadata management</t>
  </si>
  <si>
    <t>Y6 (4)</t>
  </si>
  <si>
    <t>Cumulative Storage Needs Per Year (2)</t>
  </si>
  <si>
    <t>Repository Cost/GB (1)</t>
  </si>
  <si>
    <t>Total Cost/GB</t>
  </si>
  <si>
    <t>(5) You need to store all the data you accumulate during the project</t>
  </si>
  <si>
    <t>Electronic Laboratory Notebook (Annual Cost}</t>
  </si>
  <si>
    <t>Hourly</t>
  </si>
  <si>
    <t>Instance</t>
  </si>
  <si>
    <t>Data Deposit Fee (per deposit)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</si>
</sst>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BDBE"/>
        <bgColor indexed="64"/>
      </patternFill>
    </fill>
    <fill>
      <patternFill patternType="solid">
        <fgColor theme="1" tint="0.34999001026153564"/>
        <bgColor indexed="64"/>
      </patternFill>
    </fill>
  </fills>
  <borders count="31">
    <border>
      <left/>
      <right/>
      <top/>
      <bottom/>
      <diagonal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41" fontId="0" fillId="2" borderId="0" xfId="0" applyNumberForma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1" fontId="0" fillId="3" borderId="8" xfId="0" applyNumberForma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5" borderId="9" xfId="0" applyFill="1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2" fillId="0" borderId="8" xfId="0" applyFont="1" applyBorder="1" applyAlignment="1">
      <alignment horizontal="center"/>
    </xf>
    <xf numFmtId="44" fontId="0" fillId="0" borderId="8" xfId="16" applyFont="1" applyBorder="1"/>
    <xf numFmtId="0" fontId="2" fillId="0" borderId="12" xfId="0" applyFont="1" applyBorder="1"/>
    <xf numFmtId="0" fontId="0" fillId="3" borderId="10" xfId="0" applyFill="1" applyBorder="1"/>
    <xf numFmtId="0" fontId="0" fillId="5" borderId="10" xfId="0" applyFill="1" applyBorder="1"/>
    <xf numFmtId="0" fontId="0" fillId="5" borderId="2" xfId="0" applyFill="1" applyBorder="1"/>
    <xf numFmtId="0" fontId="0" fillId="5" borderId="11" xfId="0" applyFill="1" applyBorder="1"/>
    <xf numFmtId="0" fontId="2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2" fillId="3" borderId="15" xfId="0" applyFont="1" applyFill="1" applyBorder="1" applyAlignment="1">
      <alignment horizontal="center"/>
    </xf>
    <xf numFmtId="41" fontId="0" fillId="3" borderId="16" xfId="0" applyNumberFormat="1" applyFill="1" applyBorder="1"/>
    <xf numFmtId="41" fontId="0" fillId="3" borderId="3" xfId="0" applyNumberFormat="1" applyFill="1" applyBorder="1"/>
    <xf numFmtId="0" fontId="2" fillId="3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" xfId="0" applyFont="1" applyBorder="1"/>
    <xf numFmtId="0" fontId="0" fillId="0" borderId="22" xfId="0" applyBorder="1"/>
    <xf numFmtId="0" fontId="2" fillId="0" borderId="2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6" xfId="0" applyFont="1" applyBorder="1"/>
    <xf numFmtId="0" fontId="0" fillId="0" borderId="16" xfId="0" applyFont="1" applyBorder="1"/>
    <xf numFmtId="0" fontId="0" fillId="0" borderId="16" xfId="0" applyBorder="1"/>
    <xf numFmtId="0" fontId="0" fillId="0" borderId="24" xfId="0" applyBorder="1"/>
    <xf numFmtId="44" fontId="0" fillId="0" borderId="1" xfId="16" applyFont="1" applyBorder="1"/>
    <xf numFmtId="44" fontId="2" fillId="0" borderId="1" xfId="16" applyFont="1" applyBorder="1"/>
    <xf numFmtId="0" fontId="2" fillId="5" borderId="25" xfId="0" applyFont="1" applyFill="1" applyBorder="1" applyAlignment="1">
      <alignment horizontal="center"/>
    </xf>
    <xf numFmtId="0" fontId="0" fillId="6" borderId="0" xfId="0" applyFill="1" applyBorder="1"/>
    <xf numFmtId="44" fontId="0" fillId="0" borderId="0" xfId="16" applyFont="1" applyBorder="1"/>
    <xf numFmtId="0" fontId="0" fillId="6" borderId="13" xfId="0" applyFill="1" applyBorder="1"/>
    <xf numFmtId="0" fontId="0" fillId="6" borderId="26" xfId="0" applyFill="1" applyBorder="1"/>
    <xf numFmtId="0" fontId="0" fillId="6" borderId="27" xfId="0" applyFill="1" applyBorder="1"/>
    <xf numFmtId="172" fontId="0" fillId="4" borderId="3" xfId="0" applyNumberFormat="1" applyFill="1" applyBorder="1"/>
    <xf numFmtId="0" fontId="2" fillId="0" borderId="13" xfId="0" applyFont="1" applyBorder="1"/>
    <xf numFmtId="0" fontId="2" fillId="0" borderId="14" xfId="0" applyFont="1" applyBorder="1"/>
    <xf numFmtId="41" fontId="0" fillId="3" borderId="10" xfId="0" applyNumberFormat="1" applyFill="1" applyBorder="1"/>
    <xf numFmtId="41" fontId="0" fillId="3" borderId="23" xfId="0" applyNumberFormat="1" applyFill="1" applyBorder="1"/>
    <xf numFmtId="41" fontId="0" fillId="3" borderId="11" xfId="0" applyNumberFormat="1" applyFill="1" applyBorder="1"/>
    <xf numFmtId="172" fontId="0" fillId="4" borderId="10" xfId="0" applyNumberFormat="1" applyFill="1" applyBorder="1"/>
    <xf numFmtId="44" fontId="2" fillId="0" borderId="0" xfId="0" applyNumberFormat="1" applyFont="1"/>
    <xf numFmtId="172" fontId="2" fillId="0" borderId="0" xfId="0" applyNumberFormat="1" applyFont="1"/>
    <xf numFmtId="172" fontId="2" fillId="5" borderId="28" xfId="0" applyNumberFormat="1" applyFont="1" applyFill="1" applyBorder="1"/>
    <xf numFmtId="172" fontId="0" fillId="0" borderId="0" xfId="0" applyNumberFormat="1"/>
    <xf numFmtId="172" fontId="0" fillId="5" borderId="9" xfId="0" applyNumberFormat="1" applyFill="1" applyBorder="1"/>
    <xf numFmtId="172" fontId="2" fillId="5" borderId="25" xfId="0" applyNumberFormat="1" applyFont="1" applyFill="1" applyBorder="1" applyAlignment="1">
      <alignment horizontal="center"/>
    </xf>
    <xf numFmtId="41" fontId="2" fillId="3" borderId="12" xfId="0" applyNumberFormat="1" applyFont="1" applyFill="1" applyBorder="1"/>
    <xf numFmtId="172" fontId="2" fillId="4" borderId="12" xfId="0" applyNumberFormat="1" applyFont="1" applyFill="1" applyBorder="1"/>
    <xf numFmtId="172" fontId="2" fillId="5" borderId="29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172" fontId="0" fillId="0" borderId="8" xfId="16" applyNumberFormat="1" applyFont="1" applyBorder="1"/>
    <xf numFmtId="41" fontId="0" fillId="2" borderId="3" xfId="0" applyNumberFormat="1" applyFill="1" applyBorder="1"/>
    <xf numFmtId="41" fontId="0" fillId="2" borderId="16" xfId="0" applyNumberFormat="1" applyFill="1" applyBorder="1"/>
    <xf numFmtId="41" fontId="0" fillId="4" borderId="3" xfId="0" applyNumberFormat="1" applyFill="1" applyBorder="1"/>
    <xf numFmtId="41" fontId="0" fillId="5" borderId="29" xfId="0" applyNumberFormat="1" applyFill="1" applyBorder="1"/>
    <xf numFmtId="41" fontId="0" fillId="2" borderId="12" xfId="0" applyNumberFormat="1" applyFill="1" applyBorder="1"/>
    <xf numFmtId="41" fontId="0" fillId="2" borderId="10" xfId="0" applyNumberFormat="1" applyFill="1" applyBorder="1"/>
    <xf numFmtId="41" fontId="0" fillId="2" borderId="23" xfId="0" applyNumberFormat="1" applyFill="1" applyBorder="1"/>
    <xf numFmtId="41" fontId="0" fillId="2" borderId="2" xfId="0" applyNumberFormat="1" applyFill="1" applyBorder="1"/>
    <xf numFmtId="41" fontId="0" fillId="4" borderId="10" xfId="0" applyNumberFormat="1" applyFill="1" applyBorder="1"/>
    <xf numFmtId="41" fontId="2" fillId="5" borderId="9" xfId="0" applyNumberFormat="1" applyFont="1" applyFill="1" applyBorder="1"/>
    <xf numFmtId="41" fontId="2" fillId="2" borderId="12" xfId="0" applyNumberFormat="1" applyFont="1" applyFill="1" applyBorder="1"/>
    <xf numFmtId="41" fontId="2" fillId="2" borderId="24" xfId="0" applyNumberFormat="1" applyFont="1" applyFill="1" applyBorder="1"/>
    <xf numFmtId="41" fontId="2" fillId="2" borderId="13" xfId="0" applyNumberFormat="1" applyFont="1" applyFill="1" applyBorder="1"/>
    <xf numFmtId="41" fontId="2" fillId="3" borderId="24" xfId="0" applyNumberFormat="1" applyFont="1" applyFill="1" applyBorder="1"/>
    <xf numFmtId="41" fontId="2" fillId="3" borderId="13" xfId="0" applyNumberFormat="1" applyFont="1" applyFill="1" applyBorder="1"/>
    <xf numFmtId="41" fontId="2" fillId="4" borderId="12" xfId="0" applyNumberFormat="1" applyFont="1" applyFill="1" applyBorder="1"/>
    <xf numFmtId="41" fontId="2" fillId="5" borderId="28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97B3-0164-2E48-823F-D671111DEAF9}">
  <dimension ref="A1:Y41"/>
  <sheetViews>
    <sheetView tabSelected="1" workbookViewId="0" topLeftCell="A1">
      <selection activeCell="F3" sqref="F3:Y24"/>
    </sheetView>
  </sheetViews>
  <sheetFormatPr defaultColWidth="11.00390625" defaultRowHeight="15.75"/>
  <cols>
    <col min="1" max="1" width="54.50390625" style="0" customWidth="1"/>
    <col min="6" max="12" width="6.625" style="0" customWidth="1"/>
    <col min="13" max="18" width="8.125" style="0" customWidth="1"/>
    <col min="19" max="24" width="9.00390625" style="0" customWidth="1"/>
    <col min="25" max="25" width="11.375" style="0" customWidth="1"/>
  </cols>
  <sheetData>
    <row r="1" spans="1:25" ht="17" thickBot="1">
      <c r="A1" s="32" t="s">
        <v>27</v>
      </c>
      <c r="B1" s="33"/>
      <c r="C1" s="33"/>
      <c r="D1" s="33"/>
      <c r="E1" s="34"/>
      <c r="F1" s="3" t="s">
        <v>25</v>
      </c>
      <c r="G1" s="3"/>
      <c r="H1" s="3"/>
      <c r="I1" s="3"/>
      <c r="J1" s="3"/>
      <c r="K1" s="3"/>
      <c r="L1" s="3"/>
      <c r="M1" s="6" t="s">
        <v>43</v>
      </c>
      <c r="N1" s="7"/>
      <c r="O1" s="7"/>
      <c r="P1" s="7"/>
      <c r="Q1" s="7"/>
      <c r="R1" s="8"/>
      <c r="S1" s="11" t="s">
        <v>26</v>
      </c>
      <c r="T1" s="12"/>
      <c r="U1" s="12"/>
      <c r="V1" s="12"/>
      <c r="W1" s="12"/>
      <c r="X1" s="12"/>
      <c r="Y1" s="13"/>
    </row>
    <row r="2" spans="1:25" ht="33" customHeight="1">
      <c r="A2" s="40" t="s">
        <v>0</v>
      </c>
      <c r="B2" s="39" t="s">
        <v>1</v>
      </c>
      <c r="C2" s="36" t="s">
        <v>44</v>
      </c>
      <c r="D2" s="35" t="s">
        <v>29</v>
      </c>
      <c r="E2" s="35" t="s">
        <v>45</v>
      </c>
      <c r="F2" s="70" t="s">
        <v>2</v>
      </c>
      <c r="G2" s="70" t="s">
        <v>3</v>
      </c>
      <c r="H2" s="70" t="s">
        <v>4</v>
      </c>
      <c r="I2" s="70" t="s">
        <v>5</v>
      </c>
      <c r="J2" s="70" t="s">
        <v>6</v>
      </c>
      <c r="K2" s="69" t="s">
        <v>7</v>
      </c>
      <c r="L2" s="71" t="s">
        <v>9</v>
      </c>
      <c r="M2" s="27" t="s">
        <v>2</v>
      </c>
      <c r="N2" s="27" t="s">
        <v>3</v>
      </c>
      <c r="O2" s="27" t="s">
        <v>4</v>
      </c>
      <c r="P2" s="27" t="s">
        <v>5</v>
      </c>
      <c r="Q2" s="9" t="s">
        <v>6</v>
      </c>
      <c r="R2" s="30" t="s">
        <v>7</v>
      </c>
      <c r="S2" s="31" t="s">
        <v>2</v>
      </c>
      <c r="T2" s="31" t="s">
        <v>3</v>
      </c>
      <c r="U2" s="31" t="s">
        <v>4</v>
      </c>
      <c r="V2" s="31" t="s">
        <v>5</v>
      </c>
      <c r="W2" s="31" t="s">
        <v>6</v>
      </c>
      <c r="X2" s="31" t="s">
        <v>7</v>
      </c>
      <c r="Y2" s="47" t="s">
        <v>9</v>
      </c>
    </row>
    <row r="3" spans="1:25" ht="15.75">
      <c r="A3" s="41"/>
      <c r="B3" s="37"/>
      <c r="C3" s="37"/>
      <c r="D3" s="17"/>
      <c r="E3" s="17"/>
      <c r="F3" s="76"/>
      <c r="G3" s="76"/>
      <c r="H3" s="76"/>
      <c r="I3" s="76"/>
      <c r="J3" s="76"/>
      <c r="K3" s="77"/>
      <c r="L3" s="5">
        <f aca="true" t="shared" si="0" ref="L3:L5">SUM(F3:K3)</f>
        <v>0</v>
      </c>
      <c r="M3" s="29">
        <f aca="true" t="shared" si="1" ref="M3:M7">F3*$B3</f>
        <v>0</v>
      </c>
      <c r="N3" s="29">
        <f aca="true" t="shared" si="2" ref="N3:N7">(F3+G3)*$B3</f>
        <v>0</v>
      </c>
      <c r="O3" s="29">
        <f aca="true" t="shared" si="3" ref="O3:O7">SUM(F3:H3)*$B3</f>
        <v>0</v>
      </c>
      <c r="P3" s="29">
        <f aca="true" t="shared" si="4" ref="P3:P7">SUM(F3:I3)*$B3</f>
        <v>0</v>
      </c>
      <c r="Q3" s="29">
        <f aca="true" t="shared" si="5" ref="Q3:Q7">SUM(F3:J3)*$B3</f>
        <v>0</v>
      </c>
      <c r="R3" s="29">
        <f aca="true" t="shared" si="6" ref="R3:R7">SUM(F3:K3)*$B3</f>
        <v>0</v>
      </c>
      <c r="S3" s="78">
        <f>M3*$E3</f>
        <v>0</v>
      </c>
      <c r="T3" s="78">
        <f aca="true" t="shared" si="7" ref="T3:W3">N3*$E3</f>
        <v>0</v>
      </c>
      <c r="U3" s="78">
        <f t="shared" si="7"/>
        <v>0</v>
      </c>
      <c r="V3" s="78">
        <f t="shared" si="7"/>
        <v>0</v>
      </c>
      <c r="W3" s="78">
        <f t="shared" si="7"/>
        <v>0</v>
      </c>
      <c r="X3" s="78">
        <f aca="true" t="shared" si="8" ref="X3:X22">5*R3*$E3</f>
        <v>0</v>
      </c>
      <c r="Y3" s="79">
        <f aca="true" t="shared" si="9" ref="Y3:Y5">SUM(S3:X3)</f>
        <v>0</v>
      </c>
    </row>
    <row r="4" spans="1:25" ht="15.75">
      <c r="A4" s="42" t="s">
        <v>28</v>
      </c>
      <c r="B4" s="37">
        <v>100</v>
      </c>
      <c r="C4" s="45">
        <v>0.2</v>
      </c>
      <c r="D4" s="18">
        <v>0.25</v>
      </c>
      <c r="E4" s="18">
        <f>C4+D4</f>
        <v>0.45</v>
      </c>
      <c r="F4" s="76">
        <v>1</v>
      </c>
      <c r="G4" s="76">
        <v>0</v>
      </c>
      <c r="H4" s="76">
        <v>1</v>
      </c>
      <c r="I4" s="76">
        <v>0</v>
      </c>
      <c r="J4" s="76">
        <v>0</v>
      </c>
      <c r="K4" s="77">
        <v>0</v>
      </c>
      <c r="L4" s="5">
        <f t="shared" si="0"/>
        <v>2</v>
      </c>
      <c r="M4" s="29">
        <f t="shared" si="1"/>
        <v>100</v>
      </c>
      <c r="N4" s="29">
        <f t="shared" si="2"/>
        <v>100</v>
      </c>
      <c r="O4" s="29">
        <f t="shared" si="3"/>
        <v>200</v>
      </c>
      <c r="P4" s="29">
        <f t="shared" si="4"/>
        <v>200</v>
      </c>
      <c r="Q4" s="29">
        <f t="shared" si="5"/>
        <v>200</v>
      </c>
      <c r="R4" s="29">
        <f t="shared" si="6"/>
        <v>200</v>
      </c>
      <c r="S4" s="78">
        <f>M4*$E4</f>
        <v>45</v>
      </c>
      <c r="T4" s="78">
        <f aca="true" t="shared" si="10" ref="T4:T22">N4*$E4</f>
        <v>45</v>
      </c>
      <c r="U4" s="78">
        <f aca="true" t="shared" si="11" ref="U4:U22">O4*$E4</f>
        <v>90</v>
      </c>
      <c r="V4" s="78">
        <f aca="true" t="shared" si="12" ref="V4:V22">P4*$E4</f>
        <v>90</v>
      </c>
      <c r="W4" s="78">
        <f aca="true" t="shared" si="13" ref="W4:W22">Q4*$E4</f>
        <v>90</v>
      </c>
      <c r="X4" s="78">
        <f t="shared" si="8"/>
        <v>450</v>
      </c>
      <c r="Y4" s="79">
        <f t="shared" si="9"/>
        <v>810</v>
      </c>
    </row>
    <row r="5" spans="1:25" ht="15.75">
      <c r="A5" s="41"/>
      <c r="B5" s="37"/>
      <c r="C5" s="46"/>
      <c r="D5" s="17"/>
      <c r="E5" s="18">
        <f aca="true" t="shared" si="14" ref="E5:E22">C5+D5</f>
        <v>0</v>
      </c>
      <c r="F5" s="76"/>
      <c r="G5" s="76"/>
      <c r="H5" s="76"/>
      <c r="I5" s="76"/>
      <c r="J5" s="76"/>
      <c r="K5" s="77"/>
      <c r="L5" s="5">
        <f t="shared" si="0"/>
        <v>0</v>
      </c>
      <c r="M5" s="29">
        <f t="shared" si="1"/>
        <v>0</v>
      </c>
      <c r="N5" s="29">
        <f t="shared" si="2"/>
        <v>0</v>
      </c>
      <c r="O5" s="29">
        <f t="shared" si="3"/>
        <v>0</v>
      </c>
      <c r="P5" s="29">
        <f t="shared" si="4"/>
        <v>0</v>
      </c>
      <c r="Q5" s="29">
        <f t="shared" si="5"/>
        <v>0</v>
      </c>
      <c r="R5" s="29">
        <f t="shared" si="6"/>
        <v>0</v>
      </c>
      <c r="S5" s="78">
        <f>M5*$E5</f>
        <v>0</v>
      </c>
      <c r="T5" s="78">
        <f t="shared" si="10"/>
        <v>0</v>
      </c>
      <c r="U5" s="78">
        <f t="shared" si="11"/>
        <v>0</v>
      </c>
      <c r="V5" s="78">
        <f t="shared" si="12"/>
        <v>0</v>
      </c>
      <c r="W5" s="78">
        <f t="shared" si="13"/>
        <v>0</v>
      </c>
      <c r="X5" s="78">
        <f t="shared" si="8"/>
        <v>0</v>
      </c>
      <c r="Y5" s="79">
        <f t="shared" si="9"/>
        <v>0</v>
      </c>
    </row>
    <row r="6" spans="1:25" ht="15.75">
      <c r="A6" s="43" t="s">
        <v>16</v>
      </c>
      <c r="B6" s="1">
        <v>10</v>
      </c>
      <c r="C6" s="45">
        <v>0.2</v>
      </c>
      <c r="D6" s="18">
        <v>0.25</v>
      </c>
      <c r="E6" s="18">
        <f t="shared" si="14"/>
        <v>0.45</v>
      </c>
      <c r="F6" s="76"/>
      <c r="G6" s="76"/>
      <c r="H6" s="76"/>
      <c r="I6" s="76"/>
      <c r="J6" s="76"/>
      <c r="K6" s="77"/>
      <c r="L6" s="5">
        <f aca="true" t="shared" si="15" ref="L6:L7">SUM(F6:K6)</f>
        <v>0</v>
      </c>
      <c r="M6" s="29">
        <f t="shared" si="1"/>
        <v>0</v>
      </c>
      <c r="N6" s="29">
        <f t="shared" si="2"/>
        <v>0</v>
      </c>
      <c r="O6" s="29">
        <f t="shared" si="3"/>
        <v>0</v>
      </c>
      <c r="P6" s="29">
        <f t="shared" si="4"/>
        <v>0</v>
      </c>
      <c r="Q6" s="29">
        <f t="shared" si="5"/>
        <v>0</v>
      </c>
      <c r="R6" s="29">
        <f t="shared" si="6"/>
        <v>0</v>
      </c>
      <c r="S6" s="78">
        <f>M6*$E6</f>
        <v>0</v>
      </c>
      <c r="T6" s="78">
        <f t="shared" si="10"/>
        <v>0</v>
      </c>
      <c r="U6" s="78">
        <f t="shared" si="11"/>
        <v>0</v>
      </c>
      <c r="V6" s="78">
        <f t="shared" si="12"/>
        <v>0</v>
      </c>
      <c r="W6" s="78">
        <f t="shared" si="13"/>
        <v>0</v>
      </c>
      <c r="X6" s="78">
        <f t="shared" si="8"/>
        <v>0</v>
      </c>
      <c r="Y6" s="79">
        <f>SUM(S6:X6)</f>
        <v>0</v>
      </c>
    </row>
    <row r="7" spans="1:25" ht="15.75">
      <c r="A7" s="43" t="s">
        <v>10</v>
      </c>
      <c r="B7" s="1">
        <v>0.75</v>
      </c>
      <c r="C7" s="45">
        <v>0.2</v>
      </c>
      <c r="D7" s="18">
        <v>0.25</v>
      </c>
      <c r="E7" s="18">
        <f t="shared" si="14"/>
        <v>0.45</v>
      </c>
      <c r="F7" s="76"/>
      <c r="G7" s="76"/>
      <c r="H7" s="76"/>
      <c r="I7" s="76"/>
      <c r="J7" s="76"/>
      <c r="K7" s="77"/>
      <c r="L7" s="5">
        <f t="shared" si="15"/>
        <v>0</v>
      </c>
      <c r="M7" s="29">
        <f t="shared" si="1"/>
        <v>0</v>
      </c>
      <c r="N7" s="29">
        <f t="shared" si="2"/>
        <v>0</v>
      </c>
      <c r="O7" s="29">
        <f t="shared" si="3"/>
        <v>0</v>
      </c>
      <c r="P7" s="29">
        <f t="shared" si="4"/>
        <v>0</v>
      </c>
      <c r="Q7" s="29">
        <f t="shared" si="5"/>
        <v>0</v>
      </c>
      <c r="R7" s="29">
        <f t="shared" si="6"/>
        <v>0</v>
      </c>
      <c r="S7" s="78">
        <f>M7*$E7</f>
        <v>0</v>
      </c>
      <c r="T7" s="78">
        <f t="shared" si="10"/>
        <v>0</v>
      </c>
      <c r="U7" s="78">
        <f t="shared" si="11"/>
        <v>0</v>
      </c>
      <c r="V7" s="78">
        <f t="shared" si="12"/>
        <v>0</v>
      </c>
      <c r="W7" s="78">
        <f t="shared" si="13"/>
        <v>0</v>
      </c>
      <c r="X7" s="78">
        <f t="shared" si="8"/>
        <v>0</v>
      </c>
      <c r="Y7" s="79">
        <f aca="true" t="shared" si="16" ref="Y7:Y22">SUM(S7:X7)</f>
        <v>0</v>
      </c>
    </row>
    <row r="8" spans="1:25" ht="15.75">
      <c r="A8" s="43" t="s">
        <v>11</v>
      </c>
      <c r="B8" s="1">
        <v>5</v>
      </c>
      <c r="C8" s="45">
        <v>0.2</v>
      </c>
      <c r="D8" s="18">
        <v>0.25</v>
      </c>
      <c r="E8" s="18">
        <f t="shared" si="14"/>
        <v>0.45</v>
      </c>
      <c r="F8" s="76">
        <v>20</v>
      </c>
      <c r="G8" s="76">
        <v>40</v>
      </c>
      <c r="H8" s="76">
        <v>100</v>
      </c>
      <c r="I8" s="76">
        <v>100</v>
      </c>
      <c r="J8" s="76">
        <v>100</v>
      </c>
      <c r="K8" s="77">
        <v>4</v>
      </c>
      <c r="L8" s="5">
        <f>SUM(F8:K8)</f>
        <v>364</v>
      </c>
      <c r="M8" s="29">
        <f aca="true" t="shared" si="17" ref="M8:M13">F8*$B8</f>
        <v>100</v>
      </c>
      <c r="N8" s="29">
        <f>(F8+G8)*$B8</f>
        <v>300</v>
      </c>
      <c r="O8" s="29">
        <f>SUM(F8:H8)*$B8</f>
        <v>800</v>
      </c>
      <c r="P8" s="29">
        <f>SUM(F8:I8)*$B8</f>
        <v>1300</v>
      </c>
      <c r="Q8" s="29">
        <f>SUM(F8:J8)*$B8</f>
        <v>1800</v>
      </c>
      <c r="R8" s="29">
        <f>SUM(F8:K8)*$B8</f>
        <v>1820</v>
      </c>
      <c r="S8" s="78">
        <f>M8*$E8</f>
        <v>45</v>
      </c>
      <c r="T8" s="78">
        <f t="shared" si="10"/>
        <v>135</v>
      </c>
      <c r="U8" s="78">
        <f t="shared" si="11"/>
        <v>360</v>
      </c>
      <c r="V8" s="78">
        <f t="shared" si="12"/>
        <v>585</v>
      </c>
      <c r="W8" s="78">
        <f t="shared" si="13"/>
        <v>810</v>
      </c>
      <c r="X8" s="78">
        <f>5*R8*$E8</f>
        <v>4095</v>
      </c>
      <c r="Y8" s="79">
        <f t="shared" si="16"/>
        <v>6030</v>
      </c>
    </row>
    <row r="9" spans="1:25" ht="15.75">
      <c r="A9" s="43" t="s">
        <v>24</v>
      </c>
      <c r="B9" s="1">
        <v>15</v>
      </c>
      <c r="C9" s="45">
        <v>0.2</v>
      </c>
      <c r="D9" s="18">
        <v>0.25</v>
      </c>
      <c r="E9" s="18">
        <f t="shared" si="14"/>
        <v>0.45</v>
      </c>
      <c r="F9" s="76"/>
      <c r="G9" s="76"/>
      <c r="H9" s="76"/>
      <c r="I9" s="76"/>
      <c r="J9" s="76"/>
      <c r="K9" s="77"/>
      <c r="L9" s="5">
        <f aca="true" t="shared" si="18" ref="L9:L22">SUM(F9:K9)</f>
        <v>0</v>
      </c>
      <c r="M9" s="29">
        <f t="shared" si="17"/>
        <v>0</v>
      </c>
      <c r="N9" s="29">
        <f aca="true" t="shared" si="19" ref="N9:N22">(F9+G9)*$B9</f>
        <v>0</v>
      </c>
      <c r="O9" s="29">
        <f aca="true" t="shared" si="20" ref="O9:O22">SUM(F9:H9)*$B9</f>
        <v>0</v>
      </c>
      <c r="P9" s="29">
        <f aca="true" t="shared" si="21" ref="P9:P22">SUM(F9:I9)*$B9</f>
        <v>0</v>
      </c>
      <c r="Q9" s="29">
        <f aca="true" t="shared" si="22" ref="Q9:Q22">SUM(F9:J9)*$B9</f>
        <v>0</v>
      </c>
      <c r="R9" s="29">
        <f aca="true" t="shared" si="23" ref="R9:R22">SUM(F9:K9)*$B9</f>
        <v>0</v>
      </c>
      <c r="S9" s="78">
        <f>M9*$E9</f>
        <v>0</v>
      </c>
      <c r="T9" s="78">
        <f t="shared" si="10"/>
        <v>0</v>
      </c>
      <c r="U9" s="78">
        <f t="shared" si="11"/>
        <v>0</v>
      </c>
      <c r="V9" s="78">
        <f t="shared" si="12"/>
        <v>0</v>
      </c>
      <c r="W9" s="78">
        <f t="shared" si="13"/>
        <v>0</v>
      </c>
      <c r="X9" s="78">
        <f t="shared" si="8"/>
        <v>0</v>
      </c>
      <c r="Y9" s="79">
        <f t="shared" si="16"/>
        <v>0</v>
      </c>
    </row>
    <row r="10" spans="1:25" ht="15.75">
      <c r="A10" s="43" t="s">
        <v>12</v>
      </c>
      <c r="B10" s="1">
        <v>0.5</v>
      </c>
      <c r="C10" s="45">
        <v>0.2</v>
      </c>
      <c r="D10" s="18">
        <v>0.25</v>
      </c>
      <c r="E10" s="18">
        <f t="shared" si="14"/>
        <v>0.45</v>
      </c>
      <c r="F10" s="76"/>
      <c r="G10" s="76"/>
      <c r="H10" s="76"/>
      <c r="I10" s="76"/>
      <c r="J10" s="76"/>
      <c r="K10" s="77"/>
      <c r="L10" s="5">
        <f t="shared" si="18"/>
        <v>0</v>
      </c>
      <c r="M10" s="29">
        <f t="shared" si="17"/>
        <v>0</v>
      </c>
      <c r="N10" s="29">
        <f t="shared" si="19"/>
        <v>0</v>
      </c>
      <c r="O10" s="29">
        <f t="shared" si="20"/>
        <v>0</v>
      </c>
      <c r="P10" s="29">
        <f t="shared" si="21"/>
        <v>0</v>
      </c>
      <c r="Q10" s="29">
        <f t="shared" si="22"/>
        <v>0</v>
      </c>
      <c r="R10" s="29">
        <f t="shared" si="23"/>
        <v>0</v>
      </c>
      <c r="S10" s="78">
        <f>M10*$E10</f>
        <v>0</v>
      </c>
      <c r="T10" s="78">
        <f t="shared" si="10"/>
        <v>0</v>
      </c>
      <c r="U10" s="78">
        <f t="shared" si="11"/>
        <v>0</v>
      </c>
      <c r="V10" s="78">
        <f t="shared" si="12"/>
        <v>0</v>
      </c>
      <c r="W10" s="78">
        <f t="shared" si="13"/>
        <v>0</v>
      </c>
      <c r="X10" s="78">
        <f t="shared" si="8"/>
        <v>0</v>
      </c>
      <c r="Y10" s="79">
        <f t="shared" si="16"/>
        <v>0</v>
      </c>
    </row>
    <row r="11" spans="1:25" ht="15.75">
      <c r="A11" s="43" t="s">
        <v>13</v>
      </c>
      <c r="B11" s="1">
        <v>200</v>
      </c>
      <c r="C11" s="45">
        <v>0.2</v>
      </c>
      <c r="D11" s="18">
        <v>0.25</v>
      </c>
      <c r="E11" s="18">
        <f t="shared" si="14"/>
        <v>0.45</v>
      </c>
      <c r="F11" s="76">
        <v>0</v>
      </c>
      <c r="G11" s="76">
        <v>10</v>
      </c>
      <c r="H11" s="76">
        <v>10</v>
      </c>
      <c r="I11" s="76">
        <v>10</v>
      </c>
      <c r="J11" s="76">
        <v>10</v>
      </c>
      <c r="K11" s="77">
        <v>0</v>
      </c>
      <c r="L11" s="5">
        <f t="shared" si="18"/>
        <v>40</v>
      </c>
      <c r="M11" s="29">
        <f t="shared" si="17"/>
        <v>0</v>
      </c>
      <c r="N11" s="29">
        <f t="shared" si="19"/>
        <v>2000</v>
      </c>
      <c r="O11" s="29">
        <f t="shared" si="20"/>
        <v>4000</v>
      </c>
      <c r="P11" s="29">
        <f t="shared" si="21"/>
        <v>6000</v>
      </c>
      <c r="Q11" s="29">
        <f>SUM(F11:J11)*$B11</f>
        <v>8000</v>
      </c>
      <c r="R11" s="29">
        <f t="shared" si="23"/>
        <v>8000</v>
      </c>
      <c r="S11" s="78">
        <f>M11*$E11</f>
        <v>0</v>
      </c>
      <c r="T11" s="78">
        <f t="shared" si="10"/>
        <v>900</v>
      </c>
      <c r="U11" s="78">
        <f t="shared" si="11"/>
        <v>1800</v>
      </c>
      <c r="V11" s="78">
        <f t="shared" si="12"/>
        <v>2700</v>
      </c>
      <c r="W11" s="78">
        <f t="shared" si="13"/>
        <v>3600</v>
      </c>
      <c r="X11" s="78">
        <f t="shared" si="8"/>
        <v>18000</v>
      </c>
      <c r="Y11" s="79">
        <f t="shared" si="16"/>
        <v>27000</v>
      </c>
    </row>
    <row r="12" spans="1:25" ht="15.75">
      <c r="A12" s="43" t="s">
        <v>14</v>
      </c>
      <c r="B12" s="1">
        <v>1</v>
      </c>
      <c r="C12" s="45">
        <v>0.2</v>
      </c>
      <c r="D12" s="18">
        <v>0.25</v>
      </c>
      <c r="E12" s="18">
        <f t="shared" si="14"/>
        <v>0.45</v>
      </c>
      <c r="F12" s="76">
        <v>0</v>
      </c>
      <c r="G12" s="76">
        <v>10</v>
      </c>
      <c r="H12" s="76">
        <v>20</v>
      </c>
      <c r="I12" s="76">
        <v>20</v>
      </c>
      <c r="J12" s="76">
        <v>20</v>
      </c>
      <c r="K12" s="77">
        <v>0</v>
      </c>
      <c r="L12" s="5">
        <f t="shared" si="18"/>
        <v>70</v>
      </c>
      <c r="M12" s="29">
        <f t="shared" si="17"/>
        <v>0</v>
      </c>
      <c r="N12" s="29">
        <f t="shared" si="19"/>
        <v>10</v>
      </c>
      <c r="O12" s="29">
        <f t="shared" si="20"/>
        <v>30</v>
      </c>
      <c r="P12" s="29">
        <f t="shared" si="21"/>
        <v>50</v>
      </c>
      <c r="Q12" s="29">
        <f t="shared" si="22"/>
        <v>70</v>
      </c>
      <c r="R12" s="29">
        <f t="shared" si="23"/>
        <v>70</v>
      </c>
      <c r="S12" s="78">
        <f>M12*$E12</f>
        <v>0</v>
      </c>
      <c r="T12" s="78">
        <f t="shared" si="10"/>
        <v>4.5</v>
      </c>
      <c r="U12" s="78">
        <f t="shared" si="11"/>
        <v>13.5</v>
      </c>
      <c r="V12" s="78">
        <f t="shared" si="12"/>
        <v>22.5</v>
      </c>
      <c r="W12" s="78">
        <f t="shared" si="13"/>
        <v>31.5</v>
      </c>
      <c r="X12" s="78">
        <f t="shared" si="8"/>
        <v>157.5</v>
      </c>
      <c r="Y12" s="79">
        <f t="shared" si="16"/>
        <v>229.5</v>
      </c>
    </row>
    <row r="13" spans="1:25" ht="15.75">
      <c r="A13" s="43" t="s">
        <v>15</v>
      </c>
      <c r="B13" s="1">
        <v>120</v>
      </c>
      <c r="C13" s="45">
        <v>0.2</v>
      </c>
      <c r="D13" s="18">
        <v>0.25</v>
      </c>
      <c r="E13" s="18">
        <f t="shared" si="14"/>
        <v>0.45</v>
      </c>
      <c r="F13" s="76"/>
      <c r="G13" s="76"/>
      <c r="H13" s="76"/>
      <c r="I13" s="76"/>
      <c r="J13" s="76"/>
      <c r="K13" s="77"/>
      <c r="L13" s="5">
        <f t="shared" si="18"/>
        <v>0</v>
      </c>
      <c r="M13" s="29">
        <f t="shared" si="17"/>
        <v>0</v>
      </c>
      <c r="N13" s="29">
        <f t="shared" si="19"/>
        <v>0</v>
      </c>
      <c r="O13" s="29">
        <f t="shared" si="20"/>
        <v>0</v>
      </c>
      <c r="P13" s="29">
        <f t="shared" si="21"/>
        <v>0</v>
      </c>
      <c r="Q13" s="29">
        <f t="shared" si="22"/>
        <v>0</v>
      </c>
      <c r="R13" s="29">
        <f t="shared" si="23"/>
        <v>0</v>
      </c>
      <c r="S13" s="78">
        <f>M13*$E13</f>
        <v>0</v>
      </c>
      <c r="T13" s="78">
        <f t="shared" si="10"/>
        <v>0</v>
      </c>
      <c r="U13" s="78">
        <f t="shared" si="11"/>
        <v>0</v>
      </c>
      <c r="V13" s="78">
        <f t="shared" si="12"/>
        <v>0</v>
      </c>
      <c r="W13" s="78">
        <f t="shared" si="13"/>
        <v>0</v>
      </c>
      <c r="X13" s="78">
        <f t="shared" si="8"/>
        <v>0</v>
      </c>
      <c r="Y13" s="79">
        <f t="shared" si="16"/>
        <v>0</v>
      </c>
    </row>
    <row r="14" spans="1:25" ht="15.75">
      <c r="A14" s="43"/>
      <c r="B14" s="1"/>
      <c r="C14" s="45">
        <v>0.2</v>
      </c>
      <c r="D14" s="18">
        <v>0.25</v>
      </c>
      <c r="E14" s="18">
        <f t="shared" si="14"/>
        <v>0.45</v>
      </c>
      <c r="F14" s="76"/>
      <c r="G14" s="76"/>
      <c r="H14" s="76"/>
      <c r="I14" s="76"/>
      <c r="J14" s="76"/>
      <c r="K14" s="77"/>
      <c r="L14" s="5">
        <f t="shared" si="18"/>
        <v>0</v>
      </c>
      <c r="M14" s="29">
        <f aca="true" t="shared" si="24" ref="M14:M22">F14*$B14</f>
        <v>0</v>
      </c>
      <c r="N14" s="29">
        <f t="shared" si="19"/>
        <v>0</v>
      </c>
      <c r="O14" s="29">
        <f t="shared" si="20"/>
        <v>0</v>
      </c>
      <c r="P14" s="29">
        <f t="shared" si="21"/>
        <v>0</v>
      </c>
      <c r="Q14" s="29">
        <f t="shared" si="22"/>
        <v>0</v>
      </c>
      <c r="R14" s="29">
        <f t="shared" si="23"/>
        <v>0</v>
      </c>
      <c r="S14" s="78">
        <f>M14*$E14</f>
        <v>0</v>
      </c>
      <c r="T14" s="78">
        <f t="shared" si="10"/>
        <v>0</v>
      </c>
      <c r="U14" s="78">
        <f t="shared" si="11"/>
        <v>0</v>
      </c>
      <c r="V14" s="78">
        <f t="shared" si="12"/>
        <v>0</v>
      </c>
      <c r="W14" s="78">
        <f t="shared" si="13"/>
        <v>0</v>
      </c>
      <c r="X14" s="78">
        <f t="shared" si="8"/>
        <v>0</v>
      </c>
      <c r="Y14" s="79">
        <f t="shared" si="16"/>
        <v>0</v>
      </c>
    </row>
    <row r="15" spans="1:25" ht="15.75">
      <c r="A15" s="43" t="s">
        <v>21</v>
      </c>
      <c r="B15" s="1">
        <v>0.5</v>
      </c>
      <c r="C15" s="45">
        <v>0.2</v>
      </c>
      <c r="D15" s="18">
        <v>0.25</v>
      </c>
      <c r="E15" s="18">
        <f t="shared" si="14"/>
        <v>0.45</v>
      </c>
      <c r="F15" s="76"/>
      <c r="G15" s="76"/>
      <c r="H15" s="76"/>
      <c r="I15" s="76"/>
      <c r="J15" s="76"/>
      <c r="K15" s="77"/>
      <c r="L15" s="5">
        <f t="shared" si="18"/>
        <v>0</v>
      </c>
      <c r="M15" s="29">
        <f t="shared" si="24"/>
        <v>0</v>
      </c>
      <c r="N15" s="29">
        <f t="shared" si="19"/>
        <v>0</v>
      </c>
      <c r="O15" s="29">
        <f t="shared" si="20"/>
        <v>0</v>
      </c>
      <c r="P15" s="29">
        <f t="shared" si="21"/>
        <v>0</v>
      </c>
      <c r="Q15" s="29">
        <f t="shared" si="22"/>
        <v>0</v>
      </c>
      <c r="R15" s="29">
        <f t="shared" si="23"/>
        <v>0</v>
      </c>
      <c r="S15" s="78">
        <f>M15*$E15</f>
        <v>0</v>
      </c>
      <c r="T15" s="78">
        <f t="shared" si="10"/>
        <v>0</v>
      </c>
      <c r="U15" s="78">
        <f t="shared" si="11"/>
        <v>0</v>
      </c>
      <c r="V15" s="78">
        <f t="shared" si="12"/>
        <v>0</v>
      </c>
      <c r="W15" s="78">
        <f t="shared" si="13"/>
        <v>0</v>
      </c>
      <c r="X15" s="78">
        <f t="shared" si="8"/>
        <v>0</v>
      </c>
      <c r="Y15" s="79">
        <f t="shared" si="16"/>
        <v>0</v>
      </c>
    </row>
    <row r="16" spans="1:25" ht="15.75">
      <c r="A16" s="43" t="s">
        <v>22</v>
      </c>
      <c r="B16" s="1">
        <v>2</v>
      </c>
      <c r="C16" s="45">
        <v>0.2</v>
      </c>
      <c r="D16" s="18">
        <v>0.25</v>
      </c>
      <c r="E16" s="18">
        <f t="shared" si="14"/>
        <v>0.45</v>
      </c>
      <c r="F16" s="76"/>
      <c r="G16" s="76"/>
      <c r="H16" s="76"/>
      <c r="I16" s="76"/>
      <c r="J16" s="76"/>
      <c r="K16" s="77"/>
      <c r="L16" s="5">
        <f t="shared" si="18"/>
        <v>0</v>
      </c>
      <c r="M16" s="29">
        <f t="shared" si="24"/>
        <v>0</v>
      </c>
      <c r="N16" s="29">
        <f t="shared" si="19"/>
        <v>0</v>
      </c>
      <c r="O16" s="29">
        <f t="shared" si="20"/>
        <v>0</v>
      </c>
      <c r="P16" s="29">
        <f t="shared" si="21"/>
        <v>0</v>
      </c>
      <c r="Q16" s="29">
        <f t="shared" si="22"/>
        <v>0</v>
      </c>
      <c r="R16" s="29">
        <f t="shared" si="23"/>
        <v>0</v>
      </c>
      <c r="S16" s="78">
        <f>M16*$E16</f>
        <v>0</v>
      </c>
      <c r="T16" s="78">
        <f t="shared" si="10"/>
        <v>0</v>
      </c>
      <c r="U16" s="78">
        <f t="shared" si="11"/>
        <v>0</v>
      </c>
      <c r="V16" s="78">
        <f t="shared" si="12"/>
        <v>0</v>
      </c>
      <c r="W16" s="78">
        <f t="shared" si="13"/>
        <v>0</v>
      </c>
      <c r="X16" s="78">
        <f t="shared" si="8"/>
        <v>0</v>
      </c>
      <c r="Y16" s="79">
        <f t="shared" si="16"/>
        <v>0</v>
      </c>
    </row>
    <row r="17" spans="1:25" ht="15.75">
      <c r="A17" s="43" t="s">
        <v>23</v>
      </c>
      <c r="B17" s="1">
        <v>2</v>
      </c>
      <c r="C17" s="45">
        <v>0.2</v>
      </c>
      <c r="D17" s="18">
        <v>0.25</v>
      </c>
      <c r="E17" s="18">
        <f t="shared" si="14"/>
        <v>0.45</v>
      </c>
      <c r="F17" s="76"/>
      <c r="G17" s="76"/>
      <c r="H17" s="76"/>
      <c r="I17" s="76"/>
      <c r="J17" s="76"/>
      <c r="K17" s="77"/>
      <c r="L17" s="5">
        <f t="shared" si="18"/>
        <v>0</v>
      </c>
      <c r="M17" s="29">
        <f t="shared" si="24"/>
        <v>0</v>
      </c>
      <c r="N17" s="29">
        <f t="shared" si="19"/>
        <v>0</v>
      </c>
      <c r="O17" s="29">
        <f t="shared" si="20"/>
        <v>0</v>
      </c>
      <c r="P17" s="29">
        <f t="shared" si="21"/>
        <v>0</v>
      </c>
      <c r="Q17" s="29">
        <f t="shared" si="22"/>
        <v>0</v>
      </c>
      <c r="R17" s="29">
        <f t="shared" si="23"/>
        <v>0</v>
      </c>
      <c r="S17" s="78">
        <f>M17*$E17</f>
        <v>0</v>
      </c>
      <c r="T17" s="78">
        <f t="shared" si="10"/>
        <v>0</v>
      </c>
      <c r="U17" s="78">
        <f t="shared" si="11"/>
        <v>0</v>
      </c>
      <c r="V17" s="78">
        <f t="shared" si="12"/>
        <v>0</v>
      </c>
      <c r="W17" s="78">
        <f t="shared" si="13"/>
        <v>0</v>
      </c>
      <c r="X17" s="78">
        <f t="shared" si="8"/>
        <v>0</v>
      </c>
      <c r="Y17" s="79">
        <f t="shared" si="16"/>
        <v>0</v>
      </c>
    </row>
    <row r="18" spans="1:25" ht="15.75">
      <c r="A18" s="43" t="s">
        <v>17</v>
      </c>
      <c r="B18" s="1">
        <v>5</v>
      </c>
      <c r="C18" s="45">
        <v>0.2</v>
      </c>
      <c r="D18" s="18">
        <v>0.25</v>
      </c>
      <c r="E18" s="18">
        <f t="shared" si="14"/>
        <v>0.45</v>
      </c>
      <c r="F18" s="76"/>
      <c r="G18" s="76"/>
      <c r="H18" s="76"/>
      <c r="I18" s="76"/>
      <c r="J18" s="76"/>
      <c r="K18" s="77"/>
      <c r="L18" s="5">
        <f t="shared" si="18"/>
        <v>0</v>
      </c>
      <c r="M18" s="29">
        <f t="shared" si="24"/>
        <v>0</v>
      </c>
      <c r="N18" s="29">
        <f t="shared" si="19"/>
        <v>0</v>
      </c>
      <c r="O18" s="29">
        <f t="shared" si="20"/>
        <v>0</v>
      </c>
      <c r="P18" s="29">
        <f t="shared" si="21"/>
        <v>0</v>
      </c>
      <c r="Q18" s="29">
        <f t="shared" si="22"/>
        <v>0</v>
      </c>
      <c r="R18" s="29">
        <f t="shared" si="23"/>
        <v>0</v>
      </c>
      <c r="S18" s="78">
        <f>M18*$E18</f>
        <v>0</v>
      </c>
      <c r="T18" s="78">
        <f t="shared" si="10"/>
        <v>0</v>
      </c>
      <c r="U18" s="78">
        <f t="shared" si="11"/>
        <v>0</v>
      </c>
      <c r="V18" s="78">
        <f t="shared" si="12"/>
        <v>0</v>
      </c>
      <c r="W18" s="78">
        <f t="shared" si="13"/>
        <v>0</v>
      </c>
      <c r="X18" s="78">
        <f t="shared" si="8"/>
        <v>0</v>
      </c>
      <c r="Y18" s="79">
        <f t="shared" si="16"/>
        <v>0</v>
      </c>
    </row>
    <row r="19" spans="1:25" ht="15.75">
      <c r="A19" s="43"/>
      <c r="B19" s="1"/>
      <c r="C19" s="45">
        <v>0.2</v>
      </c>
      <c r="D19" s="18">
        <v>0.25</v>
      </c>
      <c r="E19" s="18">
        <f t="shared" si="14"/>
        <v>0.45</v>
      </c>
      <c r="F19" s="76"/>
      <c r="G19" s="76"/>
      <c r="H19" s="76"/>
      <c r="I19" s="76"/>
      <c r="J19" s="76"/>
      <c r="K19" s="77"/>
      <c r="L19" s="5">
        <f t="shared" si="18"/>
        <v>0</v>
      </c>
      <c r="M19" s="29">
        <f t="shared" si="24"/>
        <v>0</v>
      </c>
      <c r="N19" s="29">
        <f t="shared" si="19"/>
        <v>0</v>
      </c>
      <c r="O19" s="29">
        <f t="shared" si="20"/>
        <v>0</v>
      </c>
      <c r="P19" s="29">
        <f t="shared" si="21"/>
        <v>0</v>
      </c>
      <c r="Q19" s="29">
        <f t="shared" si="22"/>
        <v>0</v>
      </c>
      <c r="R19" s="29">
        <f t="shared" si="23"/>
        <v>0</v>
      </c>
      <c r="S19" s="78">
        <f>M19*$E19</f>
        <v>0</v>
      </c>
      <c r="T19" s="78">
        <f t="shared" si="10"/>
        <v>0</v>
      </c>
      <c r="U19" s="78">
        <f t="shared" si="11"/>
        <v>0</v>
      </c>
      <c r="V19" s="78">
        <f t="shared" si="12"/>
        <v>0</v>
      </c>
      <c r="W19" s="78">
        <f t="shared" si="13"/>
        <v>0</v>
      </c>
      <c r="X19" s="78">
        <f t="shared" si="8"/>
        <v>0</v>
      </c>
      <c r="Y19" s="79">
        <f t="shared" si="16"/>
        <v>0</v>
      </c>
    </row>
    <row r="20" spans="1:25" ht="15.75">
      <c r="A20" s="43" t="s">
        <v>18</v>
      </c>
      <c r="B20" s="1">
        <v>0.1</v>
      </c>
      <c r="C20" s="45">
        <v>0.2</v>
      </c>
      <c r="D20" s="18">
        <v>0.25</v>
      </c>
      <c r="E20" s="18">
        <f t="shared" si="14"/>
        <v>0.45</v>
      </c>
      <c r="F20" s="76">
        <v>50</v>
      </c>
      <c r="G20" s="76">
        <v>80</v>
      </c>
      <c r="H20" s="76">
        <v>80</v>
      </c>
      <c r="I20" s="76">
        <v>80</v>
      </c>
      <c r="J20" s="76">
        <v>80</v>
      </c>
      <c r="K20" s="77"/>
      <c r="L20" s="5">
        <f t="shared" si="18"/>
        <v>370</v>
      </c>
      <c r="M20" s="29">
        <f t="shared" si="24"/>
        <v>5</v>
      </c>
      <c r="N20" s="29">
        <f t="shared" si="19"/>
        <v>13</v>
      </c>
      <c r="O20" s="29">
        <f t="shared" si="20"/>
        <v>21</v>
      </c>
      <c r="P20" s="29">
        <f t="shared" si="21"/>
        <v>29</v>
      </c>
      <c r="Q20" s="29">
        <f t="shared" si="22"/>
        <v>37</v>
      </c>
      <c r="R20" s="29">
        <f t="shared" si="23"/>
        <v>37</v>
      </c>
      <c r="S20" s="78">
        <f>M20*$E20</f>
        <v>2.25</v>
      </c>
      <c r="T20" s="78">
        <f t="shared" si="10"/>
        <v>5.8500000000000005</v>
      </c>
      <c r="U20" s="78">
        <f t="shared" si="11"/>
        <v>9.450000000000001</v>
      </c>
      <c r="V20" s="78">
        <f t="shared" si="12"/>
        <v>13.05</v>
      </c>
      <c r="W20" s="78">
        <f t="shared" si="13"/>
        <v>16.650000000000002</v>
      </c>
      <c r="X20" s="78">
        <f t="shared" si="8"/>
        <v>83.25</v>
      </c>
      <c r="Y20" s="79">
        <f t="shared" si="16"/>
        <v>130.5</v>
      </c>
    </row>
    <row r="21" spans="1:25" ht="15.75">
      <c r="A21" s="43" t="s">
        <v>19</v>
      </c>
      <c r="B21" s="1">
        <v>0.0001</v>
      </c>
      <c r="C21" s="45">
        <v>0.2</v>
      </c>
      <c r="D21" s="18">
        <v>0.25</v>
      </c>
      <c r="E21" s="18">
        <f t="shared" si="14"/>
        <v>0.45</v>
      </c>
      <c r="F21" s="76">
        <v>30</v>
      </c>
      <c r="G21" s="76">
        <v>30</v>
      </c>
      <c r="H21" s="76">
        <v>60</v>
      </c>
      <c r="I21" s="76">
        <v>60</v>
      </c>
      <c r="J21" s="76">
        <v>30</v>
      </c>
      <c r="K21" s="77"/>
      <c r="L21" s="5">
        <f t="shared" si="18"/>
        <v>210</v>
      </c>
      <c r="M21" s="29">
        <f t="shared" si="24"/>
        <v>0.003</v>
      </c>
      <c r="N21" s="29">
        <f t="shared" si="19"/>
        <v>0.006</v>
      </c>
      <c r="O21" s="29">
        <f t="shared" si="20"/>
        <v>0.012</v>
      </c>
      <c r="P21" s="29">
        <f t="shared" si="21"/>
        <v>0.018000000000000002</v>
      </c>
      <c r="Q21" s="29">
        <f t="shared" si="22"/>
        <v>0.021</v>
      </c>
      <c r="R21" s="29">
        <f t="shared" si="23"/>
        <v>0.021</v>
      </c>
      <c r="S21" s="78">
        <f>M21*$E21</f>
        <v>0.00135</v>
      </c>
      <c r="T21" s="78">
        <f t="shared" si="10"/>
        <v>0.0027</v>
      </c>
      <c r="U21" s="78">
        <f t="shared" si="11"/>
        <v>0.0054</v>
      </c>
      <c r="V21" s="78">
        <f t="shared" si="12"/>
        <v>0.008100000000000001</v>
      </c>
      <c r="W21" s="78">
        <f t="shared" si="13"/>
        <v>0.00945</v>
      </c>
      <c r="X21" s="78">
        <f t="shared" si="8"/>
        <v>0.04725000000000001</v>
      </c>
      <c r="Y21" s="79">
        <f t="shared" si="16"/>
        <v>0.07425000000000001</v>
      </c>
    </row>
    <row r="22" spans="1:25" ht="17" thickBot="1">
      <c r="A22" s="44" t="s">
        <v>20</v>
      </c>
      <c r="B22" s="38">
        <v>0.0001</v>
      </c>
      <c r="C22" s="45">
        <v>0.2</v>
      </c>
      <c r="D22" s="18">
        <v>0.25</v>
      </c>
      <c r="E22" s="18">
        <f t="shared" si="14"/>
        <v>0.45</v>
      </c>
      <c r="F22" s="80"/>
      <c r="G22" s="76"/>
      <c r="H22" s="76"/>
      <c r="I22" s="76"/>
      <c r="J22" s="76"/>
      <c r="K22" s="77"/>
      <c r="L22" s="5">
        <f t="shared" si="18"/>
        <v>0</v>
      </c>
      <c r="M22" s="29">
        <f t="shared" si="24"/>
        <v>0</v>
      </c>
      <c r="N22" s="29">
        <f t="shared" si="19"/>
        <v>0</v>
      </c>
      <c r="O22" s="29">
        <f t="shared" si="20"/>
        <v>0</v>
      </c>
      <c r="P22" s="29">
        <f t="shared" si="21"/>
        <v>0</v>
      </c>
      <c r="Q22" s="29">
        <f t="shared" si="22"/>
        <v>0</v>
      </c>
      <c r="R22" s="29">
        <f t="shared" si="23"/>
        <v>0</v>
      </c>
      <c r="S22" s="78">
        <f>M22*$E22</f>
        <v>0</v>
      </c>
      <c r="T22" s="78">
        <f t="shared" si="10"/>
        <v>0</v>
      </c>
      <c r="U22" s="78">
        <f t="shared" si="11"/>
        <v>0</v>
      </c>
      <c r="V22" s="78">
        <f t="shared" si="12"/>
        <v>0</v>
      </c>
      <c r="W22" s="78">
        <f t="shared" si="13"/>
        <v>0</v>
      </c>
      <c r="X22" s="78">
        <f t="shared" si="8"/>
        <v>0</v>
      </c>
      <c r="Y22" s="79">
        <f t="shared" si="16"/>
        <v>0</v>
      </c>
    </row>
    <row r="23" spans="1:25" ht="15.75">
      <c r="A23" s="21"/>
      <c r="B23" s="22"/>
      <c r="C23" s="22"/>
      <c r="D23" s="22"/>
      <c r="E23" s="23"/>
      <c r="F23" s="81"/>
      <c r="G23" s="81"/>
      <c r="H23" s="81"/>
      <c r="I23" s="81"/>
      <c r="J23" s="81"/>
      <c r="K23" s="82"/>
      <c r="L23" s="83"/>
      <c r="M23" s="56"/>
      <c r="N23" s="56"/>
      <c r="O23" s="56"/>
      <c r="P23" s="56"/>
      <c r="Q23" s="57"/>
      <c r="R23" s="58"/>
      <c r="S23" s="84"/>
      <c r="T23" s="84"/>
      <c r="U23" s="84"/>
      <c r="V23" s="84"/>
      <c r="W23" s="84"/>
      <c r="X23" s="84"/>
      <c r="Y23" s="85"/>
    </row>
    <row r="24" spans="1:25" ht="17" thickBot="1">
      <c r="A24" s="24" t="s">
        <v>9</v>
      </c>
      <c r="B24" s="25"/>
      <c r="C24" s="25"/>
      <c r="D24" s="25"/>
      <c r="E24" s="26"/>
      <c r="F24" s="86">
        <f>SUM(F6:F22)</f>
        <v>100</v>
      </c>
      <c r="G24" s="86">
        <f>SUM(G6:G22)</f>
        <v>170</v>
      </c>
      <c r="H24" s="86">
        <f>SUM(H6:H22)</f>
        <v>270</v>
      </c>
      <c r="I24" s="86">
        <f>SUM(I6:I22)</f>
        <v>270</v>
      </c>
      <c r="J24" s="86">
        <f>SUM(J6:J22)</f>
        <v>240</v>
      </c>
      <c r="K24" s="87">
        <f>SUM(K6:K22)</f>
        <v>4</v>
      </c>
      <c r="L24" s="88">
        <f>SUM(L6:L22)</f>
        <v>1054</v>
      </c>
      <c r="M24" s="66">
        <f>SUM(M6:M22)</f>
        <v>105.003</v>
      </c>
      <c r="N24" s="66">
        <f>SUM(N6:N22)</f>
        <v>2323.006</v>
      </c>
      <c r="O24" s="66">
        <f>SUM(O6:O22)</f>
        <v>4851.012</v>
      </c>
      <c r="P24" s="66">
        <f>SUM(P6:P22)</f>
        <v>7379.018</v>
      </c>
      <c r="Q24" s="89">
        <f>SUM(Q6:Q22)</f>
        <v>9907.021</v>
      </c>
      <c r="R24" s="90">
        <f>SUM(R6:R22)</f>
        <v>9927.021</v>
      </c>
      <c r="S24" s="91">
        <f>SUM(S6:S22)</f>
        <v>47.25135</v>
      </c>
      <c r="T24" s="91">
        <f>SUM(T6:T22)</f>
        <v>1045.3527</v>
      </c>
      <c r="U24" s="91">
        <f>SUM(U6:U22)</f>
        <v>2182.9554</v>
      </c>
      <c r="V24" s="91">
        <f>SUM(V6:V22)</f>
        <v>3320.5581</v>
      </c>
      <c r="W24" s="91">
        <f>SUM(W6:W22)</f>
        <v>4458.159449999999</v>
      </c>
      <c r="X24" s="91">
        <f>SUM(X6:X22)</f>
        <v>22335.79725</v>
      </c>
      <c r="Y24" s="92">
        <f>SUM(Y6:Y22)</f>
        <v>33390.07425</v>
      </c>
    </row>
    <row r="25" ht="17" thickBot="1">
      <c r="Y25" s="63"/>
    </row>
    <row r="26" spans="1:25" ht="15.75">
      <c r="A26" s="14"/>
      <c r="B26" s="15"/>
      <c r="C26" s="15"/>
      <c r="D26" s="15"/>
      <c r="E26" s="16"/>
      <c r="F26" s="51"/>
      <c r="G26" s="51"/>
      <c r="H26" s="51"/>
      <c r="I26" s="51"/>
      <c r="J26" s="51"/>
      <c r="K26" s="51"/>
      <c r="L26" s="51"/>
      <c r="M26" s="6" t="s">
        <v>36</v>
      </c>
      <c r="N26" s="7"/>
      <c r="O26" s="7"/>
      <c r="P26" s="7"/>
      <c r="Q26" s="7"/>
      <c r="R26" s="8"/>
      <c r="S26" s="11" t="s">
        <v>34</v>
      </c>
      <c r="T26" s="12"/>
      <c r="U26" s="12"/>
      <c r="V26" s="12"/>
      <c r="W26" s="12"/>
      <c r="X26" s="12"/>
      <c r="Y26" s="64"/>
    </row>
    <row r="27" spans="1:25" ht="17" thickBot="1">
      <c r="A27" s="19" t="s">
        <v>30</v>
      </c>
      <c r="B27" s="54"/>
      <c r="C27" s="54"/>
      <c r="D27" s="54"/>
      <c r="E27" s="55" t="s">
        <v>8</v>
      </c>
      <c r="F27" s="52"/>
      <c r="G27" s="52"/>
      <c r="H27" s="52"/>
      <c r="I27" s="52"/>
      <c r="J27" s="52"/>
      <c r="K27" s="52"/>
      <c r="L27" s="52"/>
      <c r="M27" s="27" t="s">
        <v>2</v>
      </c>
      <c r="N27" s="27" t="s">
        <v>3</v>
      </c>
      <c r="O27" s="27" t="s">
        <v>4</v>
      </c>
      <c r="P27" s="27" t="s">
        <v>5</v>
      </c>
      <c r="Q27" s="9" t="s">
        <v>6</v>
      </c>
      <c r="R27" s="30" t="s">
        <v>35</v>
      </c>
      <c r="S27" s="31" t="s">
        <v>2</v>
      </c>
      <c r="T27" s="31" t="s">
        <v>3</v>
      </c>
      <c r="U27" s="31" t="s">
        <v>4</v>
      </c>
      <c r="V27" s="31" t="s">
        <v>5</v>
      </c>
      <c r="W27" s="31" t="s">
        <v>6</v>
      </c>
      <c r="X27" s="31" t="s">
        <v>42</v>
      </c>
      <c r="Y27" s="65" t="s">
        <v>9</v>
      </c>
    </row>
    <row r="28" spans="1:25" ht="15.75">
      <c r="A28" s="4" t="s">
        <v>40</v>
      </c>
      <c r="B28" s="49"/>
      <c r="C28" s="2"/>
      <c r="D28" s="2" t="s">
        <v>48</v>
      </c>
      <c r="E28" s="18">
        <f>52000/(40*52)</f>
        <v>25</v>
      </c>
      <c r="F28" s="48"/>
      <c r="G28" s="48"/>
      <c r="H28" s="48"/>
      <c r="I28" s="48"/>
      <c r="J28" s="48"/>
      <c r="K28" s="48"/>
      <c r="L28" s="48"/>
      <c r="M28" s="29">
        <v>208</v>
      </c>
      <c r="N28" s="29">
        <v>416</v>
      </c>
      <c r="O28" s="29">
        <v>416</v>
      </c>
      <c r="P28" s="29">
        <v>416</v>
      </c>
      <c r="Q28" s="28">
        <v>416</v>
      </c>
      <c r="R28" s="10">
        <v>104</v>
      </c>
      <c r="S28" s="53">
        <f>M28*$E28</f>
        <v>5200</v>
      </c>
      <c r="T28" s="53">
        <f aca="true" t="shared" si="25" ref="T28:X32">N28*$E28</f>
        <v>10400</v>
      </c>
      <c r="U28" s="53">
        <f t="shared" si="25"/>
        <v>10400</v>
      </c>
      <c r="V28" s="53">
        <f t="shared" si="25"/>
        <v>10400</v>
      </c>
      <c r="W28" s="53">
        <f t="shared" si="25"/>
        <v>10400</v>
      </c>
      <c r="X28" s="53">
        <f t="shared" si="25"/>
        <v>2600</v>
      </c>
      <c r="Y28" s="68">
        <f aca="true" t="shared" si="26" ref="Y28">SUM(S28:X28)</f>
        <v>49400</v>
      </c>
    </row>
    <row r="29" spans="1:25" ht="15.75">
      <c r="A29" s="4" t="s">
        <v>31</v>
      </c>
      <c r="B29" s="49"/>
      <c r="C29" s="2"/>
      <c r="D29" s="2" t="s">
        <v>48</v>
      </c>
      <c r="E29" s="18">
        <v>85</v>
      </c>
      <c r="F29" s="48"/>
      <c r="G29" s="48"/>
      <c r="H29" s="48"/>
      <c r="I29" s="48"/>
      <c r="J29" s="48"/>
      <c r="K29" s="48"/>
      <c r="L29" s="48"/>
      <c r="M29" s="29">
        <v>50</v>
      </c>
      <c r="N29" s="29">
        <v>50</v>
      </c>
      <c r="O29" s="29">
        <v>50</v>
      </c>
      <c r="P29" s="29">
        <v>70</v>
      </c>
      <c r="Q29" s="29">
        <v>80</v>
      </c>
      <c r="R29" s="29">
        <v>30</v>
      </c>
      <c r="S29" s="53">
        <f aca="true" t="shared" si="27" ref="S29:S32">M29*$E29</f>
        <v>4250</v>
      </c>
      <c r="T29" s="53">
        <f t="shared" si="25"/>
        <v>4250</v>
      </c>
      <c r="U29" s="53">
        <f t="shared" si="25"/>
        <v>4250</v>
      </c>
      <c r="V29" s="53">
        <f t="shared" si="25"/>
        <v>5950</v>
      </c>
      <c r="W29" s="53">
        <f t="shared" si="25"/>
        <v>6800</v>
      </c>
      <c r="X29" s="53">
        <f t="shared" si="25"/>
        <v>2550</v>
      </c>
      <c r="Y29" s="68">
        <f aca="true" t="shared" si="28" ref="Y29:Y32">SUM(S29:X29)</f>
        <v>28050</v>
      </c>
    </row>
    <row r="30" spans="1:25" ht="15.75">
      <c r="A30" s="4" t="s">
        <v>47</v>
      </c>
      <c r="B30" s="49"/>
      <c r="C30" s="2"/>
      <c r="D30" s="2" t="s">
        <v>49</v>
      </c>
      <c r="E30" s="18">
        <v>500</v>
      </c>
      <c r="F30" s="48"/>
      <c r="G30" s="48"/>
      <c r="H30" s="48"/>
      <c r="I30" s="48"/>
      <c r="J30" s="48"/>
      <c r="K30" s="48"/>
      <c r="L30" s="48"/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53">
        <f t="shared" si="27"/>
        <v>500</v>
      </c>
      <c r="T30" s="53">
        <f t="shared" si="25"/>
        <v>500</v>
      </c>
      <c r="U30" s="53">
        <f t="shared" si="25"/>
        <v>500</v>
      </c>
      <c r="V30" s="53">
        <f t="shared" si="25"/>
        <v>500</v>
      </c>
      <c r="W30" s="53">
        <f t="shared" si="25"/>
        <v>500</v>
      </c>
      <c r="X30" s="53">
        <f t="shared" si="25"/>
        <v>500</v>
      </c>
      <c r="Y30" s="68">
        <f t="shared" si="28"/>
        <v>3000</v>
      </c>
    </row>
    <row r="31" spans="1:25" ht="15.75">
      <c r="A31" s="4" t="s">
        <v>32</v>
      </c>
      <c r="B31" s="49"/>
      <c r="C31" s="2"/>
      <c r="D31" s="74" t="s">
        <v>48</v>
      </c>
      <c r="E31" s="18">
        <v>85</v>
      </c>
      <c r="F31" s="48"/>
      <c r="G31" s="48"/>
      <c r="H31" s="48"/>
      <c r="I31" s="48"/>
      <c r="J31" s="48"/>
      <c r="K31" s="48"/>
      <c r="L31" s="48"/>
      <c r="M31" s="29">
        <v>30</v>
      </c>
      <c r="N31" s="29">
        <v>20</v>
      </c>
      <c r="O31" s="29">
        <v>30</v>
      </c>
      <c r="P31" s="29">
        <v>30</v>
      </c>
      <c r="Q31" s="28">
        <v>30</v>
      </c>
      <c r="R31" s="10">
        <v>0</v>
      </c>
      <c r="S31" s="53">
        <f t="shared" si="27"/>
        <v>2550</v>
      </c>
      <c r="T31" s="53">
        <f t="shared" si="25"/>
        <v>1700</v>
      </c>
      <c r="U31" s="53">
        <f t="shared" si="25"/>
        <v>2550</v>
      </c>
      <c r="V31" s="53">
        <f t="shared" si="25"/>
        <v>2550</v>
      </c>
      <c r="W31" s="53">
        <f t="shared" si="25"/>
        <v>2550</v>
      </c>
      <c r="X31" s="53">
        <f t="shared" si="25"/>
        <v>0</v>
      </c>
      <c r="Y31" s="68">
        <f t="shared" si="28"/>
        <v>11900</v>
      </c>
    </row>
    <row r="32" spans="1:25" ht="15.75">
      <c r="A32" s="4" t="s">
        <v>33</v>
      </c>
      <c r="B32" s="49"/>
      <c r="C32" s="2"/>
      <c r="D32" s="74" t="s">
        <v>48</v>
      </c>
      <c r="E32" s="18">
        <v>85</v>
      </c>
      <c r="F32" s="48"/>
      <c r="G32" s="48"/>
      <c r="H32" s="48"/>
      <c r="I32" s="48"/>
      <c r="J32" s="48"/>
      <c r="K32" s="48"/>
      <c r="L32" s="48"/>
      <c r="M32" s="29">
        <f>F32*B32</f>
        <v>0</v>
      </c>
      <c r="N32" s="29">
        <v>10</v>
      </c>
      <c r="O32" s="29">
        <v>15</v>
      </c>
      <c r="P32" s="29">
        <v>20</v>
      </c>
      <c r="Q32" s="28">
        <v>20</v>
      </c>
      <c r="R32" s="10">
        <v>10</v>
      </c>
      <c r="S32" s="53">
        <f t="shared" si="27"/>
        <v>0</v>
      </c>
      <c r="T32" s="53">
        <f t="shared" si="25"/>
        <v>850</v>
      </c>
      <c r="U32" s="53">
        <f t="shared" si="25"/>
        <v>1275</v>
      </c>
      <c r="V32" s="53">
        <f t="shared" si="25"/>
        <v>1700</v>
      </c>
      <c r="W32" s="53">
        <f t="shared" si="25"/>
        <v>1700</v>
      </c>
      <c r="X32" s="53">
        <f t="shared" si="25"/>
        <v>850</v>
      </c>
      <c r="Y32" s="68">
        <f t="shared" si="28"/>
        <v>6375</v>
      </c>
    </row>
    <row r="33" spans="1:25" ht="17" thickBot="1">
      <c r="A33" s="4" t="s">
        <v>50</v>
      </c>
      <c r="B33" s="2"/>
      <c r="C33" s="2"/>
      <c r="D33" s="74" t="s">
        <v>49</v>
      </c>
      <c r="E33" s="75">
        <v>300</v>
      </c>
      <c r="F33" s="48"/>
      <c r="G33" s="48"/>
      <c r="H33" s="48"/>
      <c r="I33" s="48"/>
      <c r="J33" s="48"/>
      <c r="K33" s="48"/>
      <c r="L33" s="48"/>
      <c r="M33" s="29">
        <f>F33*B33</f>
        <v>0</v>
      </c>
      <c r="N33" s="29">
        <v>1</v>
      </c>
      <c r="O33" s="29">
        <v>3</v>
      </c>
      <c r="P33" s="29">
        <v>3</v>
      </c>
      <c r="Q33" s="28">
        <v>3</v>
      </c>
      <c r="R33" s="10">
        <v>0</v>
      </c>
      <c r="S33" s="53">
        <f aca="true" t="shared" si="29" ref="S33">M33*$E33</f>
        <v>0</v>
      </c>
      <c r="T33" s="53">
        <f aca="true" t="shared" si="30" ref="T33">N33*$E33</f>
        <v>300</v>
      </c>
      <c r="U33" s="53">
        <f aca="true" t="shared" si="31" ref="U33">O33*$E33</f>
        <v>900</v>
      </c>
      <c r="V33" s="53">
        <f aca="true" t="shared" si="32" ref="V33">P33*$E33</f>
        <v>900</v>
      </c>
      <c r="W33" s="53">
        <f aca="true" t="shared" si="33" ref="W33">Q33*$E33</f>
        <v>900</v>
      </c>
      <c r="X33" s="53">
        <f aca="true" t="shared" si="34" ref="X33">R33*$E33</f>
        <v>0</v>
      </c>
      <c r="Y33" s="68">
        <f aca="true" t="shared" si="35" ref="Y33">SUM(S33:X33)</f>
        <v>3000</v>
      </c>
    </row>
    <row r="34" spans="1:25" ht="15.75">
      <c r="A34" s="21"/>
      <c r="B34" s="22"/>
      <c r="C34" s="22"/>
      <c r="D34" s="22"/>
      <c r="E34" s="23"/>
      <c r="F34" s="48"/>
      <c r="G34" s="48"/>
      <c r="H34" s="48"/>
      <c r="I34" s="48"/>
      <c r="J34" s="48"/>
      <c r="K34" s="48"/>
      <c r="L34" s="48"/>
      <c r="M34" s="20"/>
      <c r="N34" s="56"/>
      <c r="O34" s="56"/>
      <c r="P34" s="56"/>
      <c r="Q34" s="57"/>
      <c r="R34" s="58"/>
      <c r="S34" s="59"/>
      <c r="T34" s="59"/>
      <c r="U34" s="59"/>
      <c r="V34" s="59"/>
      <c r="W34" s="59"/>
      <c r="X34" s="59"/>
      <c r="Y34" s="64"/>
    </row>
    <row r="35" spans="1:25" ht="17" thickBot="1">
      <c r="A35" s="24" t="s">
        <v>9</v>
      </c>
      <c r="B35" s="25"/>
      <c r="C35" s="25"/>
      <c r="D35" s="25"/>
      <c r="E35" s="26"/>
      <c r="F35" s="50"/>
      <c r="G35" s="50"/>
      <c r="H35" s="50"/>
      <c r="I35" s="50"/>
      <c r="J35" s="50"/>
      <c r="K35" s="50"/>
      <c r="L35" s="50"/>
      <c r="M35" s="66">
        <f>SUM(M28:M33)</f>
        <v>289</v>
      </c>
      <c r="N35" s="66">
        <f aca="true" t="shared" si="36" ref="N35:R35">SUM(N28:N33)</f>
        <v>498</v>
      </c>
      <c r="O35" s="66">
        <f t="shared" si="36"/>
        <v>515</v>
      </c>
      <c r="P35" s="66">
        <f t="shared" si="36"/>
        <v>540</v>
      </c>
      <c r="Q35" s="66">
        <f t="shared" si="36"/>
        <v>550</v>
      </c>
      <c r="R35" s="66">
        <f t="shared" si="36"/>
        <v>145</v>
      </c>
      <c r="S35" s="67">
        <f>SUM(S28:S33)</f>
        <v>12500</v>
      </c>
      <c r="T35" s="67">
        <f aca="true" t="shared" si="37" ref="T35:X35">SUM(T28:T33)</f>
        <v>18000</v>
      </c>
      <c r="U35" s="67">
        <f t="shared" si="37"/>
        <v>19875</v>
      </c>
      <c r="V35" s="67">
        <f t="shared" si="37"/>
        <v>22000</v>
      </c>
      <c r="W35" s="67">
        <f t="shared" si="37"/>
        <v>22850</v>
      </c>
      <c r="X35" s="67">
        <f t="shared" si="37"/>
        <v>6500</v>
      </c>
      <c r="Y35" s="62">
        <f>SUM(Y28:Y33)</f>
        <v>101725</v>
      </c>
    </row>
    <row r="37" ht="15.75">
      <c r="A37" s="72" t="s">
        <v>37</v>
      </c>
    </row>
    <row r="38" spans="1:25" ht="15.75">
      <c r="A38" s="72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>
        <f aca="true" t="shared" si="38" ref="S38:X38">S35+S24</f>
        <v>12547.25135</v>
      </c>
      <c r="T38" s="61">
        <f t="shared" si="38"/>
        <v>19045.3527</v>
      </c>
      <c r="U38" s="61">
        <f t="shared" si="38"/>
        <v>22057.9554</v>
      </c>
      <c r="V38" s="61">
        <f t="shared" si="38"/>
        <v>25320.558100000002</v>
      </c>
      <c r="W38" s="61">
        <f t="shared" si="38"/>
        <v>27308.15945</v>
      </c>
      <c r="X38" s="61">
        <f t="shared" si="38"/>
        <v>28835.79725</v>
      </c>
      <c r="Y38" s="61">
        <f>Y35+Y24</f>
        <v>135115.07425</v>
      </c>
    </row>
    <row r="39" ht="15.75">
      <c r="A39" s="72" t="s">
        <v>39</v>
      </c>
    </row>
    <row r="40" ht="15.75">
      <c r="A40" s="73" t="s">
        <v>41</v>
      </c>
    </row>
    <row r="41" ht="15.75">
      <c r="A41" s="73" t="s">
        <v>46</v>
      </c>
    </row>
  </sheetData>
  <mergeCells count="5">
    <mergeCell ref="F1:L1"/>
    <mergeCell ref="S1:X1"/>
    <mergeCell ref="M1:R1"/>
    <mergeCell ref="M26:R26"/>
    <mergeCell ref="S26:X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2023-01-04T14:20:53Z</dcterms:created>
  <dcterms:modified xsi:type="dcterms:W3CDTF">2023-01-04T20:47:32Z</dcterms:modified>
  <cp:category/>
  <cp:version/>
  <cp:contentType/>
  <cp:contentStatus/>
</cp:coreProperties>
</file>